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 list" sheetId="1" r:id="rId1"/>
    <sheet name="Rekapitulacia" sheetId="2" r:id="rId2"/>
    <sheet name="Prehlad" sheetId="3" r:id="rId3"/>
  </sheets>
  <definedNames>
    <definedName name="_xlnm.Print_Titles" localSheetId="0">'Kryci list'!$8:$10</definedName>
    <definedName name="Excel_BuiltIn__FilterDatabase">#REF!</definedName>
    <definedName name="fakt1R">#REF!</definedName>
    <definedName name="Excel_BuiltIn_Print_Area" localSheetId="0">'Kryci list'!$A:$J</definedName>
    <definedName name="Excel_BuiltIn_Print_Area" localSheetId="1">'Rekapitulacia'!$A:$F</definedName>
    <definedName name="Excel_BuiltIn_Print_Titles" localSheetId="1">'Rekapitulacia'!$8:$10</definedName>
    <definedName name="Excel_BuiltIn_Print_Area" localSheetId="2">'Prehlad'!$A:$O</definedName>
    <definedName name="Excel_BuiltIn_Print_Titles" localSheetId="2">'Prehlad'!$8:$10</definedName>
  </definedNames>
  <calcPr fullCalcOnLoad="1"/>
</workbook>
</file>

<file path=xl/sharedStrings.xml><?xml version="1.0" encoding="utf-8"?>
<sst xmlns="http://schemas.openxmlformats.org/spreadsheetml/2006/main" count="1177" uniqueCount="465">
  <si>
    <t>V module</t>
  </si>
  <si>
    <t>Hlavička1</t>
  </si>
  <si>
    <t>Mena</t>
  </si>
  <si>
    <t>Hlavička2</t>
  </si>
  <si>
    <t>Obdobie</t>
  </si>
  <si>
    <t>Miesto:</t>
  </si>
  <si>
    <t>Nesluša</t>
  </si>
  <si>
    <t>Rozpočet</t>
  </si>
  <si>
    <t>Krycí list rozpočtu v</t>
  </si>
  <si>
    <t>EUR</t>
  </si>
  <si>
    <t>Stavba: Dom opatrovateľskej služby Nesluša</t>
  </si>
  <si>
    <t>Čerpanie</t>
  </si>
  <si>
    <t>Krycí list splátky v</t>
  </si>
  <si>
    <t>za obdobie</t>
  </si>
  <si>
    <t>Mesiac 2011</t>
  </si>
  <si>
    <t>Časť:  Stavebné úpravy a opravy</t>
  </si>
  <si>
    <t>VK</t>
  </si>
  <si>
    <t>Krycí list výrobnej kalkulácie v</t>
  </si>
  <si>
    <t>Dňa:</t>
  </si>
  <si>
    <t>22.09.2020</t>
  </si>
  <si>
    <t>VF</t>
  </si>
  <si>
    <t>Odberateľ:</t>
  </si>
  <si>
    <t>Obec Nesluša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</si>
  <si>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</si>
  <si>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</si>
  <si>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</si>
  <si>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</si>
  <si>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</si>
  <si>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</si>
  <si>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</si>
  <si>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</si>
  <si>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</si>
  <si>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</si>
  <si>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</si>
  <si>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</si>
  <si>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</si>
  <si>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</si>
  <si>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</si>
  <si>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</si>
  <si>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</si>
  <si>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</si>
  <si>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</si>
  <si>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</si>
  <si>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</si>
  <si>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</si>
  <si>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</si>
  <si>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</si>
  <si>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</si>
  <si>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</si>
  <si>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</si>
  <si>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</si>
  <si>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</si>
  <si>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</si>
  <si>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</si>
  <si>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</si>
  <si>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</si>
  <si>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</si>
  <si>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</si>
  <si>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</si>
  <si>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</si>
  <si>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</si>
  <si>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</si>
  <si>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</si>
  <si>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</si>
  <si>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</si>
  <si>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</si>
  <si>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</si>
  <si>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</si>
  <si>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</si>
  <si>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</si>
  <si>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</si>
  <si>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Odberateľ: Obec Nesluša</t>
  </si>
  <si>
    <t>Dátum: 22.09.2020</t>
  </si>
  <si>
    <t xml:space="preserve">Dodávateľ: </t>
  </si>
  <si>
    <t>Rekapitulácia rozpočtu v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</si>
  <si>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</si>
  <si>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</si>
  <si>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</si>
  <si>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</si>
  <si>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</si>
  <si>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</si>
  <si>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</si>
  <si>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</si>
  <si>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</si>
  <si>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1 - ZEMNE PRÁCE</t>
  </si>
  <si>
    <t>3 - ZVISLÉ A KOMPLETNÉ KONŠTRUKCIE</t>
  </si>
  <si>
    <t>4 - VODOROVNÉ KONŠTRUKCIE</t>
  </si>
  <si>
    <t>5 - KOMUNIKÁCIE</t>
  </si>
  <si>
    <t>6 - ÚPRAVY POVRCHOV, PODLAHY, VÝPLNE</t>
  </si>
  <si>
    <t>9 - OSTATNÉ KONŠTRUKCIE A PRÁCE</t>
  </si>
  <si>
    <t xml:space="preserve">PRÁCE A DODÁVKY HSV  spolu: </t>
  </si>
  <si>
    <t>711 - Izolácie proti vode a vlhkosti</t>
  </si>
  <si>
    <t>713 - Izolácie tepelné</t>
  </si>
  <si>
    <t>762 - Konštrukcie tesárske</t>
  </si>
  <si>
    <t>764 - Konštrukcie klampiarske</t>
  </si>
  <si>
    <t>767 - Konštrukcie doplnk. kovové stavebné</t>
  </si>
  <si>
    <t>771 - Podlahy z dlaždíc  keramických</t>
  </si>
  <si>
    <t>783 - Nátery</t>
  </si>
  <si>
    <t>784 - Maľby</t>
  </si>
  <si>
    <t xml:space="preserve">PRÁCE A DODÁVKY PSV  spolu: </t>
  </si>
  <si>
    <t>M21 - 155 Elektromontáže</t>
  </si>
  <si>
    <t xml:space="preserve">PRÁCE A DODÁVKY M  spolu: </t>
  </si>
  <si>
    <t>OSTATNÉ</t>
  </si>
  <si>
    <t xml:space="preserve">OSTATNÉ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</si>
  <si>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</si>
  <si>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</si>
  <si>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</si>
  <si>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</si>
  <si>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</si>
  <si>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</si>
  <si>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</si>
  <si>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</si>
  <si>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</si>
  <si>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</si>
  <si>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</si>
  <si>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</si>
  <si>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</si>
  <si>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</si>
  <si>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</si>
  <si>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</si>
  <si>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</si>
  <si>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</si>
  <si>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</si>
  <si>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</si>
  <si>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</si>
  <si>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</si>
  <si>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</si>
  <si>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</si>
  <si>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</si>
  <si>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</si>
  <si>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</si>
  <si>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</si>
  <si>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</si>
  <si>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</si>
  <si>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</si>
  <si>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</si>
  <si>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</si>
  <si>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 xml:space="preserve">     </t>
  </si>
  <si>
    <t>001</t>
  </si>
  <si>
    <t xml:space="preserve">12220-1101   </t>
  </si>
  <si>
    <t xml:space="preserve">Odkopávky a prekopávky nezapaž. v horn. tr. 3 do 100 m3                                                                 </t>
  </si>
  <si>
    <t xml:space="preserve">m3      </t>
  </si>
  <si>
    <t xml:space="preserve">                    </t>
  </si>
  <si>
    <t>45.11.21</t>
  </si>
  <si>
    <t xml:space="preserve">odkop pre zámk. dlažbu                                                                                                  </t>
  </si>
  <si>
    <t>a</t>
  </si>
  <si>
    <t>+12,00*0,25 =   3.000</t>
  </si>
  <si>
    <t xml:space="preserve">12220-1109   </t>
  </si>
  <si>
    <t xml:space="preserve">Príplatok za lepivosť horniny tr.3                                                                                      </t>
  </si>
  <si>
    <t>272</t>
  </si>
  <si>
    <t xml:space="preserve">16250-1101   </t>
  </si>
  <si>
    <t xml:space="preserve">Vodorovné premiestnenie výkopu do 2500 m horn. tr. 1-4                                                                  </t>
  </si>
  <si>
    <t>45.11.24</t>
  </si>
  <si>
    <t xml:space="preserve">16710-1101   </t>
  </si>
  <si>
    <t xml:space="preserve">Nakladanie výkopku do 100 m3 v horn. tr. 1-4          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</si>
  <si>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</si>
  <si>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</si>
  <si>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 xml:space="preserve">97913-1415   </t>
  </si>
  <si>
    <t xml:space="preserve">Poplatok za uloženie vykopanej zeminy                                                                                   </t>
  </si>
  <si>
    <t>45.11.11</t>
  </si>
  <si>
    <t xml:space="preserve">1 - ZEMNE PRÁCE  spolu: </t>
  </si>
  <si>
    <t>014</t>
  </si>
  <si>
    <t xml:space="preserve">31023-9211   </t>
  </si>
  <si>
    <t xml:space="preserve">Zamurovanie otvoru do 4 m2 pálenými tehlami v murive akejkoľvek hr. na maltu MVC                                        </t>
  </si>
  <si>
    <t>45.25.50</t>
  </si>
  <si>
    <t xml:space="preserve">zamurovanie okna - vstup                                                                                                </t>
  </si>
  <si>
    <t>+1,50*0,40 =   0.600</t>
  </si>
  <si>
    <t xml:space="preserve">31712-1251   </t>
  </si>
  <si>
    <t xml:space="preserve">Montáž a dodávka nosného prekladu dodatočne do pripravených rýh sv. otvoru 1050-1800 mm                                 </t>
  </si>
  <si>
    <t xml:space="preserve">kus     </t>
  </si>
  <si>
    <t>45.21.72</t>
  </si>
  <si>
    <t xml:space="preserve">preklad nad nové okno                                                                                                   </t>
  </si>
  <si>
    <t>+1 =   1.000</t>
  </si>
  <si>
    <t>011</t>
  </si>
  <si>
    <t xml:space="preserve">34532-1417   </t>
  </si>
  <si>
    <t xml:space="preserve">Oprava exteriérového schodiska pribetónovaním z betónu tr. C25/30                                                        </t>
  </si>
  <si>
    <t>45.25.32</t>
  </si>
  <si>
    <t>+5,00*1,00*0,30 =   1.500</t>
  </si>
  <si>
    <t xml:space="preserve">3 - ZVISLÉ A KOMPLETNÉ KONŠTRUKCIE  spolu: </t>
  </si>
  <si>
    <t>321</t>
  </si>
  <si>
    <t xml:space="preserve">45156-1111   </t>
  </si>
  <si>
    <t xml:space="preserve">Lôžko pod zámkovú dlažbu z kameniva drveného fr. 4-8mm hr.  40 mm                                                       </t>
  </si>
  <si>
    <t xml:space="preserve">m2      </t>
  </si>
  <si>
    <t>45.24.13</t>
  </si>
  <si>
    <t xml:space="preserve">lôžko pod zámkovú dlažbu                                                                                                </t>
  </si>
  <si>
    <t>+12,00 =   12.000</t>
  </si>
  <si>
    <t xml:space="preserve">4 - VODOROVNÉ KONŠTRUKCIE  spolu: </t>
  </si>
  <si>
    <t>221</t>
  </si>
  <si>
    <t xml:space="preserve">56485-1111   </t>
  </si>
  <si>
    <t xml:space="preserve">Podklad zo štrkodrte hr. 150 mm                                                                                         </t>
  </si>
  <si>
    <t>45.23.11</t>
  </si>
  <si>
    <t xml:space="preserve">podkladná vrstva pod zámkovú dlažbu                                                                                     </t>
  </si>
  <si>
    <t xml:space="preserve">59621-1130   </t>
  </si>
  <si>
    <t xml:space="preserve">Kladenie zámkovej dlažby pre chodcov hr. 60 mm sk. C do 50 m2                                                           </t>
  </si>
  <si>
    <t>45.23.12</t>
  </si>
  <si>
    <t>MAT</t>
  </si>
  <si>
    <t xml:space="preserve">592 450200   </t>
  </si>
  <si>
    <t xml:space="preserve">Dlažba zámková hr. 6cm, sivá                                                                                            </t>
  </si>
  <si>
    <t>26.61.11</t>
  </si>
  <si>
    <t>+12,00*1,05 =   12.600</t>
  </si>
  <si>
    <t xml:space="preserve">5 - KOMUNIKÁCIE  spolu: </t>
  </si>
  <si>
    <t xml:space="preserve">61242-5931   </t>
  </si>
  <si>
    <t xml:space="preserve">Omietka vnútorného ostenia okenného alebo dverného vápenná štuková                                                      </t>
  </si>
  <si>
    <t>45.41.10</t>
  </si>
  <si>
    <t xml:space="preserve">nové plastové okno                                                                                                      </t>
  </si>
  <si>
    <t>+1,50*0,20 =   0.300</t>
  </si>
  <si>
    <t>+(1,00*0,20)*2 =   0.400</t>
  </si>
  <si>
    <t xml:space="preserve">61247-5211   </t>
  </si>
  <si>
    <t xml:space="preserve">Tenkovrstvá úprava vnútorných stien váp.štukom do hr.5 mm nanášaná ručne                                                </t>
  </si>
  <si>
    <t xml:space="preserve">úprava povrchu stien - vstup                                                                                            </t>
  </si>
  <si>
    <t>+40,00*2,70 =   108.000</t>
  </si>
  <si>
    <t xml:space="preserve">61248-1118   </t>
  </si>
  <si>
    <t xml:space="preserve">Potiahnutie vnút. stien sklotextilnou mriežkou vtlačenou do armovacej stierky vrátane podkladnej penetrácie             </t>
  </si>
  <si>
    <t xml:space="preserve">62246-4222   </t>
  </si>
  <si>
    <t xml:space="preserve">Omietka vonk. stien tenkovrstv. BAUMIT silikátová základ a škrabaná 2 mm                                                </t>
  </si>
  <si>
    <t xml:space="preserve">FKD                                                                                                                     </t>
  </si>
  <si>
    <t>+30 =   30.000</t>
  </si>
  <si>
    <t>.</t>
  </si>
  <si>
    <t xml:space="preserve">EPS                                                                                                                     </t>
  </si>
  <si>
    <t>+475 =   475.000</t>
  </si>
  <si>
    <t xml:space="preserve">podhľady a čelá balkóny                                                                                                 </t>
  </si>
  <si>
    <t>+6,50*1,20 =   7.800</t>
  </si>
  <si>
    <t>+6,50*0,15+(1,20*0,15)*2 =   1.335</t>
  </si>
  <si>
    <t>+6,00*1,30 =   7.800</t>
  </si>
  <si>
    <t>+6,00*0,15+(1,30*0,15)*2 =   1.290</t>
  </si>
  <si>
    <t>+3,20*1,20 =   3.840</t>
  </si>
  <si>
    <t>+3,20*0,15+(1,20*0,15)*2 =   0.840</t>
  </si>
  <si>
    <t xml:space="preserve">62525-3103   </t>
  </si>
  <si>
    <t xml:space="preserve">Zateplenie vonk. konštr. minerálnymi doskami  FKD hr. 30mm,  systém BAUMIT  bez tenkovrstvej omietky                    </t>
  </si>
  <si>
    <t xml:space="preserve">  .  .  </t>
  </si>
  <si>
    <t>Pozn. V jednotkovej cene sú započítané aj náklady na systémové doplnky, ako sú rohové lišty, Apo lišty, zakladacie lišty...</t>
  </si>
  <si>
    <t>b</t>
  </si>
  <si>
    <t xml:space="preserve">62525-3212   </t>
  </si>
  <si>
    <t xml:space="preserve">Zateplenie vonk. konštr. polystyrén.doskami EPS hr. 150mm, systém BAUMIT bez tenkovrstvej omietky                       </t>
  </si>
  <si>
    <t xml:space="preserve">62948-       </t>
  </si>
  <si>
    <t xml:space="preserve">Potiahnutie EPS150S výstužnou mriežkou Vertex R 131 160 g/m2  zapracovanou do stierkovacej hmoty PCI Multicret Super    </t>
  </si>
  <si>
    <t xml:space="preserve">balkóny                                                                                                                 </t>
  </si>
  <si>
    <t xml:space="preserve">62500-0210   </t>
  </si>
  <si>
    <t xml:space="preserve">Dodávka a montáž lišta rohová Al 100x100mm so sieťkou                                                                   </t>
  </si>
  <si>
    <t xml:space="preserve">m       </t>
  </si>
  <si>
    <t>+8,98 =   8.980</t>
  </si>
  <si>
    <t>+8,68 =   8.680</t>
  </si>
  <si>
    <t>+5,68 =   5.680</t>
  </si>
  <si>
    <t xml:space="preserve">63245-8403   </t>
  </si>
  <si>
    <t xml:space="preserve">Betónový poter BASF PCI EBF 02  hr. od 10 do 30mm  vrátane adhézneho mostíka PCI Pericem Grund a plastifikátora         </t>
  </si>
  <si>
    <t>015</t>
  </si>
  <si>
    <t xml:space="preserve">63245-8835   </t>
  </si>
  <si>
    <t xml:space="preserve">Vysprávka betónových plôch cem. opravnou maltou BASF PCI Polycret  K30 hr. 30 mm                                        </t>
  </si>
  <si>
    <t xml:space="preserve">podhľady balkóny                                                                                                        </t>
  </si>
  <si>
    <t xml:space="preserve">64899-1111   </t>
  </si>
  <si>
    <t xml:space="preserve">Osadenie parapetných dosák z plastických hmôt š. do 20 cm                                                               </t>
  </si>
  <si>
    <t xml:space="preserve">nové okno  š. 1,50m - plast. parapet interiér                                                                           </t>
  </si>
  <si>
    <t>+1,50 =   1.500</t>
  </si>
  <si>
    <t xml:space="preserve">6 - ÚPRAVY POVRCHOV, PODLAHY, VÝPLNE  spolu: </t>
  </si>
  <si>
    <t xml:space="preserve">91656-1111   </t>
  </si>
  <si>
    <t xml:space="preserve">Osadenie záhon. obrubníka betón. do lôžka z betónu tr. C 12/15 s bočnou oporou                                          </t>
  </si>
  <si>
    <t xml:space="preserve">592 173300   </t>
  </si>
  <si>
    <t xml:space="preserve">Obrubník záhonový 100x5x25                                                                                              </t>
  </si>
  <si>
    <t xml:space="preserve">91810-1111   </t>
  </si>
  <si>
    <t xml:space="preserve">Lôžko pod obrubníky, krajníky, obruby z betónu tr. C 12/15                                                              </t>
  </si>
  <si>
    <t>+8,00*0,15*0,20 =   0.240</t>
  </si>
  <si>
    <t>003</t>
  </si>
  <si>
    <t xml:space="preserve">94194-1041   </t>
  </si>
  <si>
    <t xml:space="preserve">Montáž lešenia ľahk. radového s podlahami š. do 1,2 m v. do 10 m                                                        </t>
  </si>
  <si>
    <t>45.25.10</t>
  </si>
  <si>
    <t>+540 =   540.000</t>
  </si>
  <si>
    <t xml:space="preserve">94194-1291   </t>
  </si>
  <si>
    <t xml:space="preserve">Príplatok za prvý a každý ďalší mesiac použitia lešenia k pol. -1041                                                    </t>
  </si>
  <si>
    <t xml:space="preserve">94194-1841   </t>
  </si>
  <si>
    <t xml:space="preserve">Demontáž lešenia ľahk. radového s podlahami š. do 1,2 m v. do 10 m                                                      </t>
  </si>
  <si>
    <t xml:space="preserve">94494-4112   </t>
  </si>
  <si>
    <t xml:space="preserve">Ochranná sieť z umelých vlákien s obrátkovosťou                                                                         </t>
  </si>
  <si>
    <t xml:space="preserve">95111-0001   </t>
  </si>
  <si>
    <t xml:space="preserve">Čistenie fasád a opláštenia budov vysokotlakovou vodou                                                                  </t>
  </si>
  <si>
    <t>45.45.13</t>
  </si>
  <si>
    <t>013</t>
  </si>
  <si>
    <t xml:space="preserve">96504-3341   </t>
  </si>
  <si>
    <t xml:space="preserve">Búranie bet. podkladu s poterom hr. do 10 cm nad 4 m2                                                                   </t>
  </si>
  <si>
    <t xml:space="preserve">balkóny 3ks                                                                                                             </t>
  </si>
  <si>
    <t>+6,50*1,20*0,07 =   0.546</t>
  </si>
  <si>
    <t>+6,00*1,30*0,07 =   0.546</t>
  </si>
  <si>
    <t>+3,20*1,20*0,07 =   0.269</t>
  </si>
  <si>
    <t xml:space="preserve">96508-1713   </t>
  </si>
  <si>
    <t xml:space="preserve">Búranie dlažieb xylolit. alebo keram. hr. do 1 cm nad 1 m2                                                              </t>
  </si>
  <si>
    <t xml:space="preserve">97103-3651   </t>
  </si>
  <si>
    <t xml:space="preserve">Vybúr. otvorov do 4 m2 v murive tehl. MV, MVC hr. do 60 cm                                                              </t>
  </si>
  <si>
    <t xml:space="preserve">otvor pre okno                                                                                                          </t>
  </si>
  <si>
    <t>+1,60*1,10*0,40 =   0.704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</si>
  <si>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</si>
  <si>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</si>
  <si>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t  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</si>
  <si>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</si>
  <si>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</si>
  <si>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</si>
  <si>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</si>
  <si>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97913-1420   </t>
  </si>
  <si>
    <t xml:space="preserve">Poplatok za pristavenie kontajnera, odvoz a poplatok za uskladnenie sute                                                </t>
  </si>
  <si>
    <t xml:space="preserve">kont.   </t>
  </si>
  <si>
    <t xml:space="preserve">99899-1111   </t>
  </si>
  <si>
    <t xml:space="preserve">Presun hmôt pre opravy vrátane vonkajších plášťov v objektoch výšky do 25 m                                             </t>
  </si>
  <si>
    <t xml:space="preserve">9 - OSTATNÉ KONŠTRUKCIE A PRÁCE  spolu: </t>
  </si>
  <si>
    <t>PRÁCE A DODÁVKY PSV</t>
  </si>
  <si>
    <t>711</t>
  </si>
  <si>
    <t xml:space="preserve">711 -- PCI   </t>
  </si>
  <si>
    <t xml:space="preserve">Hydroizolačná vrstva  PCI  - kompletný systém viď. popis nižšie                                                         </t>
  </si>
  <si>
    <t>I</t>
  </si>
  <si>
    <t>Skladba PCI hydroizolačnej vrstvy:</t>
  </si>
  <si>
    <t>PCI Gisogrund PGM  - penetrácia (pod profily)</t>
  </si>
  <si>
    <t>PCI Pericol Fluid "C2E S1" - zrýchlené flexibilné lepidlo</t>
  </si>
  <si>
    <t>PCI Pecilastic U - hydroizolačná drenážna a oddeľovacia rohož</t>
  </si>
  <si>
    <t>PCI Secoral 1K - hydroizolačná flexibilná stierka</t>
  </si>
  <si>
    <t>Balkónový profil  DRIP PLUS  vrátane rohov,spojok a ukonč.profilu</t>
  </si>
  <si>
    <t>PCI Pecitape DB - difúzna páska</t>
  </si>
  <si>
    <t>PCI Pecitape Butyl - samolepiaca izol. páska</t>
  </si>
  <si>
    <t xml:space="preserve">711 - Izolácie proti vode a vlhkosti  spolu: </t>
  </si>
  <si>
    <t>713</t>
  </si>
  <si>
    <t xml:space="preserve">71319-1125   </t>
  </si>
  <si>
    <t xml:space="preserve">Izolácia tepelná podláh, prilepením lepiacou hmotou PCI Multicret Super                                                 </t>
  </si>
  <si>
    <t>45.32.11</t>
  </si>
  <si>
    <t xml:space="preserve">283 1BA203   </t>
  </si>
  <si>
    <t xml:space="preserve">Doska podlahová z polystyrénu EPS 150S                                                                                  </t>
  </si>
  <si>
    <t>+(19,44*0,06)*1,02 =   1.190</t>
  </si>
  <si>
    <t xml:space="preserve">713 - Izolácie tepelné  spolu: </t>
  </si>
  <si>
    <t>762</t>
  </si>
  <si>
    <t xml:space="preserve">76233-2120   </t>
  </si>
  <si>
    <t xml:space="preserve">Montáž krovov viazaných prierez. plocha nad 120 do 224 cm2                                                              </t>
  </si>
  <si>
    <t>45.22.11</t>
  </si>
  <si>
    <t xml:space="preserve">prestrešenie vstupu                                                                                                     </t>
  </si>
  <si>
    <t>+5,70*3 =   17.100</t>
  </si>
  <si>
    <t>+3,00*8 =   24.000</t>
  </si>
  <si>
    <t>+1,10*3 =   3.300</t>
  </si>
  <si>
    <t xml:space="preserve">605 000020   </t>
  </si>
  <si>
    <t xml:space="preserve">Rezivo ihl.neomiet.stred. akosť III                                                                                     </t>
  </si>
  <si>
    <t>+(44,40*0,14*0,14)*1,08 =   0.940</t>
  </si>
  <si>
    <t xml:space="preserve">76234-1210   </t>
  </si>
  <si>
    <t xml:space="preserve">Montáž debnenia striech rovných z dosiek hrubých                                                                        </t>
  </si>
  <si>
    <t>+17,00 =   17.000</t>
  </si>
  <si>
    <t xml:space="preserve">605 101000   </t>
  </si>
  <si>
    <t xml:space="preserve">Doska SM 1  hr. 24mm                                                                                                    </t>
  </si>
  <si>
    <t>20.10.10</t>
  </si>
  <si>
    <t>+(17,00*0,024)*1,08 =   0.441</t>
  </si>
  <si>
    <t xml:space="preserve">76239-5000   </t>
  </si>
  <si>
    <t xml:space="preserve">Spojovacie a ochranné prostriedky k montáži krovov                                                                      </t>
  </si>
  <si>
    <t>+1,278 =   1.278</t>
  </si>
  <si>
    <t xml:space="preserve">76281-0033   </t>
  </si>
  <si>
    <t xml:space="preserve">Záklop podbitia  z dosiek OSB skrutk. na rošt na zraz hr. dosky 15 mm                                                   </t>
  </si>
  <si>
    <t xml:space="preserve">oprava (doplnenie) podbitia                                                                                             </t>
  </si>
  <si>
    <t>+60,00 =   60.000</t>
  </si>
  <si>
    <t xml:space="preserve">99876-2202   </t>
  </si>
  <si>
    <t xml:space="preserve">Presun hmôt pre tesárske konštr. v objektoch výšky do 12 m                                                              </t>
  </si>
  <si>
    <t xml:space="preserve">%       </t>
  </si>
  <si>
    <t>45.42.13</t>
  </si>
  <si>
    <t xml:space="preserve">762 - Konštrukcie tesárske  spolu: </t>
  </si>
  <si>
    <t>764</t>
  </si>
  <si>
    <t xml:space="preserve">76431-1205   </t>
  </si>
  <si>
    <t xml:space="preserve">Klamp. PZ plech, farba hnedá, zastrešenie hladké z tabúľ š. 670 mm, do 30°                                              </t>
  </si>
  <si>
    <t>45.22.12</t>
  </si>
  <si>
    <t>+17 =   17.000</t>
  </si>
  <si>
    <t xml:space="preserve">76435-2208   </t>
  </si>
  <si>
    <t xml:space="preserve">Klamp. PZ plech, farba hnedá,  žľaby pododkvap. polkruh. rš 330mm, vrátane hákov, čielok                                </t>
  </si>
  <si>
    <t>45.22.13</t>
  </si>
  <si>
    <t>+35 =   35.000</t>
  </si>
  <si>
    <t xml:space="preserve">76435-9218   </t>
  </si>
  <si>
    <t xml:space="preserve">Klamp. PZ plech, farba hnedá,  kotlík konický pre rúry o d-125                                                          </t>
  </si>
  <si>
    <t>+6 =   6.000</t>
  </si>
  <si>
    <t xml:space="preserve">76435-9811   </t>
  </si>
  <si>
    <t xml:space="preserve">Klamp. demont. kotlík konický d-150, nad 30° do 45°                                                                     </t>
  </si>
  <si>
    <t xml:space="preserve">76441-0355   </t>
  </si>
  <si>
    <t xml:space="preserve">Klamp. AL , farba biela, hr. 2,0mm oplechovanie parapetov rš 330mm                                                      </t>
  </si>
  <si>
    <t>+40,00 =   40.000</t>
  </si>
  <si>
    <t xml:space="preserve">76442-1240   </t>
  </si>
  <si>
    <t xml:space="preserve">Klamp. PZ plech, farba biela,  oplechovanie okapu rš 220                                                                </t>
  </si>
  <si>
    <t>+15,00 =   15.000</t>
  </si>
  <si>
    <t xml:space="preserve">76445-4208   </t>
  </si>
  <si>
    <t xml:space="preserve">Klamp. PZ plech, farba hnedá,  rúry odpadové kruhové d-120, vrátane objímok                                             </t>
  </si>
  <si>
    <t xml:space="preserve">76445-4802   </t>
  </si>
  <si>
    <t xml:space="preserve">Klamp. demont. rúr odpadových kruhových d-120  vrátane objímok                                                          </t>
  </si>
  <si>
    <t xml:space="preserve">76435-1837   </t>
  </si>
  <si>
    <t xml:space="preserve">Klamp. demont. hákov, nad 30° do 45°                                                                                    </t>
  </si>
  <si>
    <t>+40 =   40.000</t>
  </si>
  <si>
    <t xml:space="preserve">76435-2811   </t>
  </si>
  <si>
    <t xml:space="preserve">Klamp. demont. žľaby polkruhové rš 330mm,  nad 30° do 45°                                                               </t>
  </si>
  <si>
    <t xml:space="preserve">76441-0850   </t>
  </si>
  <si>
    <t xml:space="preserve">Klamp. demont. parapetov rš 330                                                                                         </t>
  </si>
  <si>
    <t>+38,50 =   38.500</t>
  </si>
  <si>
    <t xml:space="preserve">76445-6855   </t>
  </si>
  <si>
    <t xml:space="preserve">Klamp. demont. kolien výtokových kruhových d-200                                                                        </t>
  </si>
  <si>
    <t xml:space="preserve">99876-4202   </t>
  </si>
  <si>
    <t xml:space="preserve">Presun hmôt pre klampiarske konštr. v objektoch výšky do 12 m                                                           </t>
  </si>
  <si>
    <t xml:space="preserve">764 - Konštrukcie klampiarske  spolu: </t>
  </si>
  <si>
    <t>767</t>
  </si>
  <si>
    <t xml:space="preserve">767 -- pc    </t>
  </si>
  <si>
    <t>Konštrukcie doplnkové kovové stavebné- oprava oceľ. zábradlia, cena vrátane povrchovej úpravy (2-krát náter)</t>
  </si>
  <si>
    <t>+8,90 =   8.900</t>
  </si>
  <si>
    <t>+8,60 =   8.600</t>
  </si>
  <si>
    <t>+5,60 =   5.600</t>
  </si>
  <si>
    <t>+5,00 =   5.000</t>
  </si>
  <si>
    <t xml:space="preserve">76763-1510   </t>
  </si>
  <si>
    <t xml:space="preserve">Montáž okien plastových                                                                                                 </t>
  </si>
  <si>
    <t>45.42.11</t>
  </si>
  <si>
    <t xml:space="preserve">nové plastové okno - montáž                                                                                             </t>
  </si>
  <si>
    <t>+1,50*2 =   3.000</t>
  </si>
  <si>
    <t>+1,00*2 =   2.000</t>
  </si>
  <si>
    <t>Pozn. Dodávku plast. okna zabezpečí OÚ Nesluša</t>
  </si>
  <si>
    <t xml:space="preserve">99876-7202   </t>
  </si>
  <si>
    <t xml:space="preserve">Presun hmôt pre kovové stav. doplnk. konštr. v objektoch výšky do 12 m                                                  </t>
  </si>
  <si>
    <t>45.42.12</t>
  </si>
  <si>
    <t xml:space="preserve">767 - Konštrukcie doplnk. kovové stavebné  spolu: </t>
  </si>
  <si>
    <t>771</t>
  </si>
  <si>
    <t xml:space="preserve">77147-4113   </t>
  </si>
  <si>
    <t xml:space="preserve">Montáž soklov keram.rovných do flexib.lep.do 12cm                                                                       </t>
  </si>
  <si>
    <t>45.43.12</t>
  </si>
  <si>
    <t>+6,50 =   6.500</t>
  </si>
  <si>
    <t>+6,00 =   6.000</t>
  </si>
  <si>
    <t>+3,20 =   3.200</t>
  </si>
  <si>
    <t xml:space="preserve">77157-5207   </t>
  </si>
  <si>
    <t xml:space="preserve">Montáž podláh z dlaždíc keram. rež.  do flexibil. lepidla PCI Pericol "C2FE S1" vrátane škárovania PCI Nanofug Premium  </t>
  </si>
  <si>
    <t>Pozn.</t>
  </si>
  <si>
    <t>V cene aj PCI DIN Polyband 08 a</t>
  </si>
  <si>
    <t>PCI Elritan 140</t>
  </si>
  <si>
    <t xml:space="preserve">597 641605   </t>
  </si>
  <si>
    <t xml:space="preserve">Dlažba keramická mrazuvdorná protišmyková I.tr.                                                                         </t>
  </si>
  <si>
    <t>26.30.10</t>
  </si>
  <si>
    <t>+19,44*1,05 =   20.412</t>
  </si>
  <si>
    <t>+(15,70*0,10)*1,05 =   1.649</t>
  </si>
  <si>
    <t xml:space="preserve">99877-1202   </t>
  </si>
  <si>
    <t xml:space="preserve">Presun hmôt pre podlahy z dlaždíc v objektoch výšky do 12 m                                                             </t>
  </si>
  <si>
    <t xml:space="preserve">771 - Podlahy z dlaždíc  keramických  spolu: </t>
  </si>
  <si>
    <t>783</t>
  </si>
  <si>
    <t xml:space="preserve">78319-2511   </t>
  </si>
  <si>
    <t xml:space="preserve">Ochranný antikorózny náter na oceľovú výstuž BASF PCI Nanocrete AP hr. 1 mm                                             </t>
  </si>
  <si>
    <t>+(6,50*1,20)*0,40 =   3.120</t>
  </si>
  <si>
    <t>+(6,00*1,30)*0,40 =   3.120</t>
  </si>
  <si>
    <t>+(3,20*1,20)*0,40 =   1.536</t>
  </si>
  <si>
    <t xml:space="preserve">78352-2005   </t>
  </si>
  <si>
    <t xml:space="preserve">Nátery klamp. konštr. striech syntetické dvojnásobné  vrátane očistenia pred náterom                                    </t>
  </si>
  <si>
    <t>45.44.22</t>
  </si>
  <si>
    <t>+317 =   317.000</t>
  </si>
  <si>
    <t xml:space="preserve">78378-2203   </t>
  </si>
  <si>
    <t xml:space="preserve">Nátery tesárskych konštr. Lastanoxom Q (Bochemit QB-inovovaná náhrada)                                                  </t>
  </si>
  <si>
    <t xml:space="preserve">prestrešenie vstupu - drevené prvky                                                                                     </t>
  </si>
  <si>
    <t>+17,00*2 =   34.000</t>
  </si>
  <si>
    <t>+44,40*0,56 =   24.864</t>
  </si>
  <si>
    <t xml:space="preserve">783 - Nátery  spolu: </t>
  </si>
  <si>
    <t>784</t>
  </si>
  <si>
    <t xml:space="preserve">78441-1300   </t>
  </si>
  <si>
    <t xml:space="preserve">Podkladný penetračný náter pod maľby                                                                                    </t>
  </si>
  <si>
    <t>45.44.21</t>
  </si>
  <si>
    <t>+0,70 =   0.700</t>
  </si>
  <si>
    <t xml:space="preserve">78445-2271   </t>
  </si>
  <si>
    <t xml:space="preserve">Maľba zo zmesí tekutých, biela, dvojnásobná v miestnostiach výšky do 3,8m                                               </t>
  </si>
  <si>
    <t xml:space="preserve">784 - Maľby  spolu: </t>
  </si>
  <si>
    <t>PRÁCE A DODÁVKY M</t>
  </si>
  <si>
    <t>921</t>
  </si>
  <si>
    <t xml:space="preserve">21022-       </t>
  </si>
  <si>
    <t xml:space="preserve">Blekozvod - doplnenie a oprava  vrátane revízie a revíznej správy                                                       </t>
  </si>
  <si>
    <t xml:space="preserve">EUR     </t>
  </si>
  <si>
    <t xml:space="preserve">M21 - 155 Elektromontáže  spolu: </t>
  </si>
  <si>
    <t>OST</t>
  </si>
  <si>
    <t xml:space="preserve">99999-9904   </t>
  </si>
  <si>
    <t xml:space="preserve">Ostatné konštrukcie a práce, HZS T4                                                                                     </t>
  </si>
  <si>
    <t xml:space="preserve">hod     </t>
  </si>
  <si>
    <t>U</t>
  </si>
  <si>
    <t xml:space="preserve">ostatné nemerateľné práce - odstránenie pôvodných zábradlí, mreží, prípravné práce                                      </t>
  </si>
  <si>
    <t>+100 =   100.000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</si>
</sst>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General"/>
    <numFmt numFmtId="168" formatCode="@"/>
    <numFmt numFmtId="169" formatCode="#,##0"/>
    <numFmt numFmtId="170" formatCode="#,##0.00"/>
    <numFmt numFmtId="171" formatCode="0.00\ %"/>
    <numFmt numFmtId="172" formatCode="#,##0\ "/>
    <numFmt numFmtId="173" formatCode="#,##0.00000"/>
    <numFmt numFmtId="174" formatCode="#,##0.000"/>
    <numFmt numFmtId="175" formatCode="0.000"/>
  </numFmts>
  <fonts count="23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59"/>
      <name val="Calibri"/>
      <family val="2"/>
    </font>
    <font>
      <sz val="11"/>
      <color indexed="20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hair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 style="double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hair">
        <color indexed="63"/>
      </right>
      <top style="double">
        <color indexed="63"/>
      </top>
      <bottom style="double">
        <color indexed="63"/>
      </bottom>
    </border>
    <border>
      <left style="hair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hair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9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vertical="center"/>
      <protection/>
    </xf>
    <xf numFmtId="164" fontId="0" fillId="0" borderId="0" applyFill="0" applyBorder="0">
      <alignment vertical="center"/>
      <protection/>
    </xf>
    <xf numFmtId="165" fontId="1" fillId="0" borderId="1">
      <alignment/>
      <protection/>
    </xf>
    <xf numFmtId="164" fontId="0" fillId="0" borderId="1" applyFill="0">
      <alignment/>
      <protection/>
    </xf>
    <xf numFmtId="166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2" applyNumberFormat="0" applyFill="0" applyAlignment="0" applyProtection="0"/>
    <xf numFmtId="164" fontId="5" fillId="0" borderId="0">
      <alignment/>
      <protection/>
    </xf>
    <xf numFmtId="164" fontId="6" fillId="6" borderId="0" applyNumberFormat="0" applyBorder="0" applyAlignment="0" applyProtection="0"/>
    <xf numFmtId="164" fontId="7" fillId="11" borderId="3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12" fillId="0" borderId="0" applyNumberFormat="0" applyFill="0" applyBorder="0" applyAlignment="0" applyProtection="0"/>
    <xf numFmtId="164" fontId="0" fillId="4" borderId="7" applyNumberFormat="0" applyAlignment="0" applyProtection="0"/>
    <xf numFmtId="164" fontId="13" fillId="0" borderId="8" applyNumberFormat="0" applyFill="0" applyAlignment="0" applyProtection="0"/>
    <xf numFmtId="164" fontId="1" fillId="0" borderId="0" applyBorder="0">
      <alignment vertical="center"/>
      <protection/>
    </xf>
    <xf numFmtId="164" fontId="13" fillId="0" borderId="0" applyNumberFormat="0" applyFill="0" applyBorder="0" applyAlignment="0" applyProtection="0"/>
    <xf numFmtId="164" fontId="1" fillId="0" borderId="9">
      <alignment vertical="center"/>
      <protection/>
    </xf>
    <xf numFmtId="164" fontId="12" fillId="0" borderId="0" applyNumberFormat="0" applyFill="0" applyBorder="0" applyAlignment="0" applyProtection="0"/>
    <xf numFmtId="164" fontId="4" fillId="0" borderId="2" applyNumberFormat="0" applyFill="0" applyAlignment="0" applyProtection="0"/>
    <xf numFmtId="164" fontId="14" fillId="7" borderId="10" applyNumberFormat="0" applyAlignment="0" applyProtection="0"/>
    <xf numFmtId="164" fontId="15" fillId="0" borderId="0" applyNumberFormat="0" applyFill="0" applyBorder="0" applyAlignment="0" applyProtection="0"/>
    <xf numFmtId="164" fontId="16" fillId="12" borderId="10" applyNumberFormat="0" applyAlignment="0" applyProtection="0"/>
    <xf numFmtId="164" fontId="17" fillId="12" borderId="11" applyNumberFormat="0" applyAlignment="0" applyProtection="0"/>
    <xf numFmtId="164" fontId="13" fillId="0" borderId="0" applyNumberFormat="0" applyFill="0" applyBorder="0" applyAlignment="0" applyProtection="0"/>
    <xf numFmtId="164" fontId="18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19" fillId="0" borderId="0" xfId="71" applyFont="1">
      <alignment/>
      <protection/>
    </xf>
    <xf numFmtId="164" fontId="19" fillId="0" borderId="0" xfId="71" applyFont="1" applyAlignment="1">
      <alignment horizontal="left" vertical="center"/>
      <protection/>
    </xf>
    <xf numFmtId="164" fontId="20" fillId="0" borderId="0" xfId="70" applyFont="1" applyAlignment="1">
      <alignment horizontal="left" vertical="center"/>
      <protection/>
    </xf>
    <xf numFmtId="164" fontId="19" fillId="0" borderId="0" xfId="70" applyFont="1">
      <alignment/>
      <protection/>
    </xf>
    <xf numFmtId="164" fontId="19" fillId="0" borderId="12" xfId="71" applyFont="1" applyBorder="1" applyAlignment="1">
      <alignment horizontal="left" vertical="center"/>
      <protection/>
    </xf>
    <xf numFmtId="164" fontId="19" fillId="0" borderId="13" xfId="71" applyFont="1" applyBorder="1" applyAlignment="1">
      <alignment horizontal="left" vertical="center"/>
      <protection/>
    </xf>
    <xf numFmtId="164" fontId="19" fillId="0" borderId="13" xfId="71" applyFont="1" applyBorder="1" applyAlignment="1">
      <alignment horizontal="right" vertical="center"/>
      <protection/>
    </xf>
    <xf numFmtId="164" fontId="19" fillId="0" borderId="14" xfId="71" applyFont="1" applyBorder="1" applyAlignment="1">
      <alignment horizontal="left" vertical="center"/>
      <protection/>
    </xf>
    <xf numFmtId="164" fontId="21" fillId="0" borderId="0" xfId="70" applyFont="1">
      <alignment/>
      <protection/>
    </xf>
    <xf numFmtId="168" fontId="21" fillId="0" borderId="0" xfId="70" applyNumberFormat="1" applyFont="1">
      <alignment/>
      <protection/>
    </xf>
    <xf numFmtId="164" fontId="19" fillId="0" borderId="15" xfId="71" applyFont="1" applyBorder="1" applyAlignment="1">
      <alignment horizontal="left" vertical="center"/>
      <protection/>
    </xf>
    <xf numFmtId="164" fontId="19" fillId="0" borderId="16" xfId="71" applyFont="1" applyBorder="1" applyAlignment="1">
      <alignment horizontal="left" vertical="center"/>
      <protection/>
    </xf>
    <xf numFmtId="164" fontId="19" fillId="0" borderId="16" xfId="71" applyFont="1" applyBorder="1" applyAlignment="1">
      <alignment horizontal="right" vertical="center"/>
      <protection/>
    </xf>
    <xf numFmtId="164" fontId="19" fillId="0" borderId="17" xfId="71" applyFont="1" applyBorder="1" applyAlignment="1">
      <alignment horizontal="left" vertical="center"/>
      <protection/>
    </xf>
    <xf numFmtId="164" fontId="19" fillId="0" borderId="18" xfId="71" applyFont="1" applyBorder="1" applyAlignment="1">
      <alignment horizontal="left" vertical="center"/>
      <protection/>
    </xf>
    <xf numFmtId="164" fontId="19" fillId="0" borderId="19" xfId="71" applyFont="1" applyBorder="1" applyAlignment="1">
      <alignment horizontal="left" vertical="center"/>
      <protection/>
    </xf>
    <xf numFmtId="164" fontId="19" fillId="0" borderId="19" xfId="71" applyFont="1" applyBorder="1" applyAlignment="1">
      <alignment horizontal="right" vertical="center"/>
      <protection/>
    </xf>
    <xf numFmtId="164" fontId="19" fillId="0" borderId="20" xfId="71" applyFont="1" applyBorder="1" applyAlignment="1">
      <alignment horizontal="left" vertical="center"/>
      <protection/>
    </xf>
    <xf numFmtId="164" fontId="19" fillId="0" borderId="21" xfId="71" applyFont="1" applyBorder="1" applyAlignment="1">
      <alignment horizontal="left" vertical="center"/>
      <protection/>
    </xf>
    <xf numFmtId="164" fontId="19" fillId="0" borderId="22" xfId="71" applyFont="1" applyBorder="1" applyAlignment="1">
      <alignment horizontal="left" vertical="center"/>
      <protection/>
    </xf>
    <xf numFmtId="164" fontId="19" fillId="0" borderId="22" xfId="71" applyFont="1" applyBorder="1" applyAlignment="1">
      <alignment horizontal="right" vertical="center"/>
      <protection/>
    </xf>
    <xf numFmtId="164" fontId="19" fillId="0" borderId="23" xfId="71" applyFont="1" applyBorder="1" applyAlignment="1">
      <alignment horizontal="left" vertical="center"/>
      <protection/>
    </xf>
    <xf numFmtId="164" fontId="19" fillId="0" borderId="24" xfId="71" applyFont="1" applyBorder="1" applyAlignment="1">
      <alignment horizontal="left" vertical="center"/>
      <protection/>
    </xf>
    <xf numFmtId="164" fontId="19" fillId="0" borderId="25" xfId="71" applyFont="1" applyBorder="1" applyAlignment="1">
      <alignment horizontal="right" vertical="center"/>
      <protection/>
    </xf>
    <xf numFmtId="164" fontId="19" fillId="0" borderId="25" xfId="71" applyFont="1" applyBorder="1" applyAlignment="1">
      <alignment horizontal="left" vertical="center"/>
      <protection/>
    </xf>
    <xf numFmtId="164" fontId="19" fillId="0" borderId="26" xfId="71" applyFont="1" applyBorder="1" applyAlignment="1">
      <alignment horizontal="left" vertical="center"/>
      <protection/>
    </xf>
    <xf numFmtId="164" fontId="19" fillId="0" borderId="27" xfId="71" applyFont="1" applyBorder="1" applyAlignment="1">
      <alignment horizontal="left" vertical="center"/>
      <protection/>
    </xf>
    <xf numFmtId="164" fontId="19" fillId="0" borderId="28" xfId="71" applyFont="1" applyBorder="1" applyAlignment="1">
      <alignment horizontal="left" vertical="center"/>
      <protection/>
    </xf>
    <xf numFmtId="164" fontId="19" fillId="0" borderId="29" xfId="71" applyFont="1" applyBorder="1" applyAlignment="1">
      <alignment horizontal="left" vertical="center"/>
      <protection/>
    </xf>
    <xf numFmtId="164" fontId="19" fillId="0" borderId="12" xfId="71" applyFont="1" applyBorder="1" applyAlignment="1">
      <alignment horizontal="right" vertical="center"/>
      <protection/>
    </xf>
    <xf numFmtId="169" fontId="19" fillId="0" borderId="30" xfId="71" applyNumberFormat="1" applyFont="1" applyBorder="1" applyAlignment="1">
      <alignment horizontal="right" vertical="center"/>
      <protection/>
    </xf>
    <xf numFmtId="169" fontId="19" fillId="0" borderId="14" xfId="71" applyNumberFormat="1" applyFont="1" applyBorder="1" applyAlignment="1">
      <alignment horizontal="right" vertical="center"/>
      <protection/>
    </xf>
    <xf numFmtId="164" fontId="19" fillId="0" borderId="24" xfId="71" applyFont="1" applyBorder="1" applyAlignment="1">
      <alignment horizontal="right" vertical="center"/>
      <protection/>
    </xf>
    <xf numFmtId="169" fontId="19" fillId="0" borderId="31" xfId="71" applyNumberFormat="1" applyFont="1" applyBorder="1" applyAlignment="1">
      <alignment horizontal="right" vertical="center"/>
      <protection/>
    </xf>
    <xf numFmtId="169" fontId="19" fillId="0" borderId="26" xfId="71" applyNumberFormat="1" applyFont="1" applyBorder="1" applyAlignment="1">
      <alignment horizontal="right" vertical="center"/>
      <protection/>
    </xf>
    <xf numFmtId="164" fontId="19" fillId="0" borderId="27" xfId="71" applyFont="1" applyBorder="1" applyAlignment="1">
      <alignment horizontal="right" vertical="center"/>
      <protection/>
    </xf>
    <xf numFmtId="169" fontId="19" fillId="0" borderId="32" xfId="71" applyNumberFormat="1" applyFont="1" applyBorder="1" applyAlignment="1">
      <alignment horizontal="right" vertical="center"/>
      <protection/>
    </xf>
    <xf numFmtId="164" fontId="19" fillId="0" borderId="28" xfId="71" applyFont="1" applyBorder="1" applyAlignment="1">
      <alignment horizontal="right" vertical="center"/>
      <protection/>
    </xf>
    <xf numFmtId="169" fontId="19" fillId="0" borderId="29" xfId="71" applyNumberFormat="1" applyFont="1" applyBorder="1" applyAlignment="1">
      <alignment horizontal="right" vertical="center"/>
      <protection/>
    </xf>
    <xf numFmtId="164" fontId="21" fillId="0" borderId="33" xfId="71" applyFont="1" applyBorder="1" applyAlignment="1">
      <alignment horizontal="center" vertical="center"/>
      <protection/>
    </xf>
    <xf numFmtId="164" fontId="19" fillId="0" borderId="34" xfId="71" applyFont="1" applyBorder="1" applyAlignment="1">
      <alignment horizontal="left" vertical="center"/>
      <protection/>
    </xf>
    <xf numFmtId="164" fontId="19" fillId="0" borderId="34" xfId="71" applyFont="1" applyBorder="1" applyAlignment="1">
      <alignment horizontal="center" vertical="center"/>
      <protection/>
    </xf>
    <xf numFmtId="164" fontId="19" fillId="0" borderId="35" xfId="71" applyFont="1" applyBorder="1" applyAlignment="1">
      <alignment horizontal="center" vertical="center"/>
      <protection/>
    </xf>
    <xf numFmtId="164" fontId="19" fillId="0" borderId="36" xfId="71" applyFont="1" applyBorder="1" applyAlignment="1">
      <alignment horizontal="center" vertical="center"/>
      <protection/>
    </xf>
    <xf numFmtId="164" fontId="19" fillId="0" borderId="37" xfId="71" applyFont="1" applyBorder="1" applyAlignment="1">
      <alignment horizontal="center" vertical="center"/>
      <protection/>
    </xf>
    <xf numFmtId="164" fontId="19" fillId="0" borderId="38" xfId="71" applyFont="1" applyBorder="1" applyAlignment="1">
      <alignment horizontal="center" vertical="center"/>
      <protection/>
    </xf>
    <xf numFmtId="164" fontId="19" fillId="0" borderId="39" xfId="71" applyFont="1" applyBorder="1" applyAlignment="1">
      <alignment horizontal="center" vertical="center"/>
      <protection/>
    </xf>
    <xf numFmtId="164" fontId="19" fillId="0" borderId="40" xfId="71" applyFont="1" applyBorder="1" applyAlignment="1">
      <alignment horizontal="left" vertical="center"/>
      <protection/>
    </xf>
    <xf numFmtId="170" fontId="19" fillId="0" borderId="40" xfId="71" applyNumberFormat="1" applyFont="1" applyBorder="1" applyAlignment="1">
      <alignment horizontal="right" vertical="center"/>
      <protection/>
    </xf>
    <xf numFmtId="170" fontId="19" fillId="0" borderId="41" xfId="71" applyNumberFormat="1" applyFont="1" applyBorder="1" applyAlignment="1">
      <alignment horizontal="right" vertical="center"/>
      <protection/>
    </xf>
    <xf numFmtId="164" fontId="19" fillId="0" borderId="42" xfId="71" applyFont="1" applyBorder="1" applyAlignment="1">
      <alignment horizontal="left" vertical="center"/>
      <protection/>
    </xf>
    <xf numFmtId="164" fontId="19" fillId="0" borderId="43" xfId="71" applyNumberFormat="1" applyFont="1" applyBorder="1" applyAlignment="1">
      <alignment horizontal="left" vertical="center"/>
      <protection/>
    </xf>
    <xf numFmtId="164" fontId="19" fillId="0" borderId="44" xfId="71" applyFont="1" applyBorder="1" applyAlignment="1">
      <alignment horizontal="center" vertical="center"/>
      <protection/>
    </xf>
    <xf numFmtId="164" fontId="19" fillId="0" borderId="9" xfId="71" applyFont="1" applyBorder="1" applyAlignment="1">
      <alignment horizontal="left" vertical="center"/>
      <protection/>
    </xf>
    <xf numFmtId="170" fontId="19" fillId="0" borderId="9" xfId="71" applyNumberFormat="1" applyFont="1" applyBorder="1" applyAlignment="1">
      <alignment horizontal="right" vertical="center"/>
      <protection/>
    </xf>
    <xf numFmtId="164" fontId="19" fillId="0" borderId="45" xfId="71" applyFont="1" applyBorder="1" applyAlignment="1">
      <alignment horizontal="left" vertical="center"/>
      <protection/>
    </xf>
    <xf numFmtId="170" fontId="19" fillId="0" borderId="46" xfId="71" applyNumberFormat="1" applyFont="1" applyBorder="1" applyAlignment="1">
      <alignment horizontal="right" vertical="center"/>
      <protection/>
    </xf>
    <xf numFmtId="170" fontId="19" fillId="0" borderId="47" xfId="71" applyNumberFormat="1" applyFont="1" applyBorder="1" applyAlignment="1">
      <alignment horizontal="right" vertical="center"/>
      <protection/>
    </xf>
    <xf numFmtId="164" fontId="19" fillId="0" borderId="48" xfId="71" applyFont="1" applyBorder="1" applyAlignment="1">
      <alignment horizontal="center" vertical="center"/>
      <protection/>
    </xf>
    <xf numFmtId="164" fontId="19" fillId="0" borderId="49" xfId="71" applyFont="1" applyBorder="1" applyAlignment="1">
      <alignment horizontal="left" vertical="center"/>
      <protection/>
    </xf>
    <xf numFmtId="170" fontId="19" fillId="0" borderId="49" xfId="71" applyNumberFormat="1" applyFont="1" applyBorder="1" applyAlignment="1">
      <alignment horizontal="right" vertical="center"/>
      <protection/>
    </xf>
    <xf numFmtId="170" fontId="19" fillId="0" borderId="50" xfId="71" applyNumberFormat="1" applyFont="1" applyBorder="1" applyAlignment="1">
      <alignment horizontal="right" vertical="center"/>
      <protection/>
    </xf>
    <xf numFmtId="170" fontId="19" fillId="0" borderId="51" xfId="71" applyNumberFormat="1" applyFont="1" applyBorder="1" applyAlignment="1">
      <alignment horizontal="right" vertical="center"/>
      <protection/>
    </xf>
    <xf numFmtId="164" fontId="19" fillId="0" borderId="52" xfId="71" applyFont="1" applyBorder="1" applyAlignment="1">
      <alignment horizontal="center" vertical="center"/>
      <protection/>
    </xf>
    <xf numFmtId="164" fontId="19" fillId="0" borderId="50" xfId="71" applyFont="1" applyBorder="1" applyAlignment="1">
      <alignment horizontal="right" vertical="center"/>
      <protection/>
    </xf>
    <xf numFmtId="164" fontId="19" fillId="0" borderId="36" xfId="71" applyFont="1" applyBorder="1" applyAlignment="1">
      <alignment horizontal="left" vertical="center"/>
      <protection/>
    </xf>
    <xf numFmtId="171" fontId="19" fillId="0" borderId="25" xfId="71" applyNumberFormat="1" applyFont="1" applyBorder="1" applyAlignment="1">
      <alignment horizontal="right" vertical="center"/>
      <protection/>
    </xf>
    <xf numFmtId="171" fontId="19" fillId="0" borderId="53" xfId="71" applyNumberFormat="1" applyFont="1" applyBorder="1" applyAlignment="1">
      <alignment horizontal="right" vertical="center"/>
      <protection/>
    </xf>
    <xf numFmtId="164" fontId="19" fillId="0" borderId="54" xfId="71" applyFont="1" applyBorder="1" applyAlignment="1">
      <alignment horizontal="left" vertical="center"/>
      <protection/>
    </xf>
    <xf numFmtId="171" fontId="19" fillId="0" borderId="16" xfId="71" applyNumberFormat="1" applyFont="1" applyBorder="1" applyAlignment="1">
      <alignment horizontal="right" vertical="center"/>
      <protection/>
    </xf>
    <xf numFmtId="171" fontId="19" fillId="0" borderId="54" xfId="71" applyNumberFormat="1" applyFont="1" applyBorder="1" applyAlignment="1">
      <alignment horizontal="right" vertical="center"/>
      <protection/>
    </xf>
    <xf numFmtId="164" fontId="19" fillId="0" borderId="50" xfId="71" applyFont="1" applyBorder="1" applyAlignment="1">
      <alignment horizontal="left" vertical="center"/>
      <protection/>
    </xf>
    <xf numFmtId="164" fontId="19" fillId="0" borderId="52" xfId="71" applyFont="1" applyBorder="1" applyAlignment="1">
      <alignment horizontal="right" vertical="center"/>
      <protection/>
    </xf>
    <xf numFmtId="164" fontId="19" fillId="0" borderId="55" xfId="71" applyFont="1" applyBorder="1" applyAlignment="1">
      <alignment horizontal="center" vertical="center"/>
      <protection/>
    </xf>
    <xf numFmtId="164" fontId="19" fillId="0" borderId="56" xfId="71" applyFont="1" applyBorder="1" applyAlignment="1">
      <alignment horizontal="left" vertical="center"/>
      <protection/>
    </xf>
    <xf numFmtId="164" fontId="19" fillId="0" borderId="56" xfId="71" applyFont="1" applyBorder="1" applyAlignment="1">
      <alignment horizontal="right" vertical="center"/>
      <protection/>
    </xf>
    <xf numFmtId="164" fontId="19" fillId="0" borderId="57" xfId="71" applyFont="1" applyBorder="1" applyAlignment="1">
      <alignment horizontal="right" vertical="center"/>
      <protection/>
    </xf>
    <xf numFmtId="169" fontId="19" fillId="0" borderId="0" xfId="71" applyNumberFormat="1" applyFont="1" applyBorder="1" applyAlignment="1">
      <alignment horizontal="right" vertical="center"/>
      <protection/>
    </xf>
    <xf numFmtId="164" fontId="19" fillId="0" borderId="55" xfId="71" applyFont="1" applyBorder="1" applyAlignment="1">
      <alignment horizontal="left" vertical="center"/>
      <protection/>
    </xf>
    <xf numFmtId="164" fontId="19" fillId="0" borderId="0" xfId="71" applyFont="1" applyBorder="1" applyAlignment="1">
      <alignment horizontal="right" vertical="center"/>
      <protection/>
    </xf>
    <xf numFmtId="164" fontId="19" fillId="0" borderId="0" xfId="71" applyFont="1" applyBorder="1" applyAlignment="1">
      <alignment horizontal="left" vertical="center"/>
      <protection/>
    </xf>
    <xf numFmtId="164" fontId="19" fillId="0" borderId="58" xfId="71" applyFont="1" applyBorder="1" applyAlignment="1">
      <alignment horizontal="right" vertical="center"/>
      <protection/>
    </xf>
    <xf numFmtId="164" fontId="19" fillId="0" borderId="31" xfId="71" applyFont="1" applyBorder="1" applyAlignment="1">
      <alignment horizontal="right" vertical="center"/>
      <protection/>
    </xf>
    <xf numFmtId="169" fontId="19" fillId="0" borderId="58" xfId="71" applyNumberFormat="1" applyFont="1" applyBorder="1" applyAlignment="1">
      <alignment horizontal="right" vertical="center"/>
      <protection/>
    </xf>
    <xf numFmtId="170" fontId="19" fillId="0" borderId="54" xfId="71" applyNumberFormat="1" applyFont="1" applyBorder="1" applyAlignment="1">
      <alignment horizontal="right" vertical="center"/>
      <protection/>
    </xf>
    <xf numFmtId="169" fontId="19" fillId="0" borderId="59" xfId="71" applyNumberFormat="1" applyFont="1" applyBorder="1" applyAlignment="1">
      <alignment horizontal="right" vertical="center"/>
      <protection/>
    </xf>
    <xf numFmtId="164" fontId="21" fillId="0" borderId="60" xfId="71" applyFont="1" applyBorder="1" applyAlignment="1">
      <alignment horizontal="center" vertical="center"/>
      <protection/>
    </xf>
    <xf numFmtId="164" fontId="19" fillId="0" borderId="61" xfId="71" applyFont="1" applyBorder="1" applyAlignment="1">
      <alignment horizontal="left" vertical="center"/>
      <protection/>
    </xf>
    <xf numFmtId="164" fontId="19" fillId="0" borderId="62" xfId="71" applyFont="1" applyBorder="1" applyAlignment="1">
      <alignment horizontal="left" vertical="center"/>
      <protection/>
    </xf>
    <xf numFmtId="172" fontId="19" fillId="0" borderId="63" xfId="71" applyNumberFormat="1" applyFont="1" applyBorder="1" applyAlignment="1">
      <alignment horizontal="right" vertical="center"/>
      <protection/>
    </xf>
    <xf numFmtId="164" fontId="19" fillId="0" borderId="64" xfId="71" applyFont="1" applyBorder="1" applyAlignment="1">
      <alignment horizontal="left" vertical="center"/>
      <protection/>
    </xf>
    <xf numFmtId="164" fontId="19" fillId="0" borderId="56" xfId="71" applyFont="1" applyBorder="1" applyAlignment="1">
      <alignment horizontal="center" vertical="center"/>
      <protection/>
    </xf>
    <xf numFmtId="164" fontId="19" fillId="0" borderId="65" xfId="71" applyFont="1" applyBorder="1" applyAlignment="1">
      <alignment horizontal="center" vertical="center"/>
      <protection/>
    </xf>
    <xf numFmtId="164" fontId="19" fillId="0" borderId="66" xfId="71" applyFont="1" applyBorder="1" applyAlignment="1">
      <alignment horizontal="left" vertical="center"/>
      <protection/>
    </xf>
    <xf numFmtId="164" fontId="19" fillId="0" borderId="0" xfId="0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173" fontId="19" fillId="0" borderId="0" xfId="0" applyNumberFormat="1" applyFont="1" applyAlignment="1" applyProtection="1">
      <alignment/>
      <protection/>
    </xf>
    <xf numFmtId="174" fontId="19" fillId="0" borderId="0" xfId="0" applyNumberFormat="1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4" fontId="19" fillId="0" borderId="67" xfId="0" applyFont="1" applyBorder="1" applyAlignment="1" applyProtection="1">
      <alignment horizontal="center"/>
      <protection/>
    </xf>
    <xf numFmtId="164" fontId="19" fillId="0" borderId="68" xfId="0" applyFont="1" applyBorder="1" applyAlignment="1" applyProtection="1">
      <alignment horizontal="center"/>
      <protection/>
    </xf>
    <xf numFmtId="164" fontId="19" fillId="0" borderId="69" xfId="0" applyFont="1" applyBorder="1" applyAlignment="1" applyProtection="1">
      <alignment horizontal="center"/>
      <protection/>
    </xf>
    <xf numFmtId="164" fontId="19" fillId="0" borderId="70" xfId="0" applyFont="1" applyBorder="1" applyAlignment="1" applyProtection="1">
      <alignment horizontal="center"/>
      <protection/>
    </xf>
    <xf numFmtId="164" fontId="19" fillId="0" borderId="71" xfId="0" applyFont="1" applyBorder="1" applyAlignment="1" applyProtection="1">
      <alignment horizontal="center"/>
      <protection/>
    </xf>
    <xf numFmtId="164" fontId="19" fillId="0" borderId="72" xfId="0" applyFont="1" applyBorder="1" applyAlignment="1" applyProtection="1">
      <alignment horizontal="center"/>
      <protection/>
    </xf>
    <xf numFmtId="164" fontId="19" fillId="0" borderId="73" xfId="0" applyFont="1" applyBorder="1" applyAlignment="1" applyProtection="1">
      <alignment horizontal="center"/>
      <protection/>
    </xf>
    <xf numFmtId="164" fontId="19" fillId="0" borderId="0" xfId="0" applyFont="1" applyAlignment="1" applyProtection="1">
      <alignment horizontal="center"/>
      <protection/>
    </xf>
    <xf numFmtId="164" fontId="19" fillId="0" borderId="0" xfId="0" applyFont="1" applyAlignment="1" applyProtection="1">
      <alignment horizontal="right" vertical="top"/>
      <protection/>
    </xf>
    <xf numFmtId="168" fontId="19" fillId="0" borderId="0" xfId="0" applyNumberFormat="1" applyFont="1" applyAlignment="1" applyProtection="1">
      <alignment horizontal="center" vertical="top"/>
      <protection/>
    </xf>
    <xf numFmtId="168" fontId="19" fillId="0" borderId="0" xfId="0" applyNumberFormat="1" applyFont="1" applyAlignment="1" applyProtection="1">
      <alignment vertical="top"/>
      <protection/>
    </xf>
    <xf numFmtId="164" fontId="19" fillId="0" borderId="0" xfId="0" applyFont="1" applyAlignment="1" applyProtection="1">
      <alignment vertical="top" wrapText="1"/>
      <protection/>
    </xf>
    <xf numFmtId="174" fontId="19" fillId="0" borderId="0" xfId="0" applyNumberFormat="1" applyFont="1" applyAlignment="1" applyProtection="1">
      <alignment vertical="top"/>
      <protection/>
    </xf>
    <xf numFmtId="164" fontId="19" fillId="0" borderId="0" xfId="0" applyFont="1" applyAlignment="1" applyProtection="1">
      <alignment vertical="top"/>
      <protection/>
    </xf>
    <xf numFmtId="170" fontId="19" fillId="0" borderId="0" xfId="0" applyNumberFormat="1" applyFont="1" applyAlignment="1" applyProtection="1">
      <alignment vertical="top"/>
      <protection/>
    </xf>
    <xf numFmtId="173" fontId="19" fillId="0" borderId="0" xfId="0" applyNumberFormat="1" applyFont="1" applyAlignment="1" applyProtection="1">
      <alignment vertical="top"/>
      <protection/>
    </xf>
    <xf numFmtId="164" fontId="19" fillId="0" borderId="0" xfId="0" applyFont="1" applyAlignment="1" applyProtection="1">
      <alignment horizontal="center" vertical="top"/>
      <protection/>
    </xf>
    <xf numFmtId="175" fontId="19" fillId="0" borderId="0" xfId="0" applyNumberFormat="1" applyFont="1" applyAlignment="1" applyProtection="1">
      <alignment vertical="top"/>
      <protection/>
    </xf>
    <xf numFmtId="168" fontId="19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 applyProtection="1">
      <alignment horizontal="center"/>
      <protection/>
    </xf>
    <xf numFmtId="168" fontId="19" fillId="0" borderId="0" xfId="0" applyNumberFormat="1" applyFont="1" applyAlignment="1" applyProtection="1">
      <alignment/>
      <protection/>
    </xf>
    <xf numFmtId="164" fontId="19" fillId="0" borderId="74" xfId="0" applyFont="1" applyBorder="1" applyAlignment="1" applyProtection="1">
      <alignment horizontal="center"/>
      <protection/>
    </xf>
    <xf numFmtId="164" fontId="19" fillId="0" borderId="75" xfId="0" applyFont="1" applyBorder="1" applyAlignment="1" applyProtection="1">
      <alignment horizontal="center"/>
      <protection/>
    </xf>
    <xf numFmtId="164" fontId="19" fillId="0" borderId="67" xfId="0" applyNumberFormat="1" applyFont="1" applyBorder="1" applyAlignment="1" applyProtection="1">
      <alignment horizontal="center"/>
      <protection/>
    </xf>
    <xf numFmtId="164" fontId="19" fillId="0" borderId="68" xfId="0" applyNumberFormat="1" applyFont="1" applyBorder="1" applyAlignment="1" applyProtection="1">
      <alignment horizontal="center"/>
      <protection/>
    </xf>
    <xf numFmtId="164" fontId="19" fillId="0" borderId="76" xfId="0" applyNumberFormat="1" applyFont="1" applyBorder="1" applyAlignment="1" applyProtection="1">
      <alignment horizontal="center"/>
      <protection/>
    </xf>
    <xf numFmtId="164" fontId="22" fillId="0" borderId="0" xfId="0" applyFont="1" applyAlignment="1" applyProtection="1">
      <alignment horizontal="center"/>
      <protection locked="0"/>
    </xf>
    <xf numFmtId="164" fontId="19" fillId="0" borderId="72" xfId="0" applyFont="1" applyBorder="1" applyAlignment="1" applyProtection="1">
      <alignment horizontal="center" vertical="center"/>
      <protection/>
    </xf>
    <xf numFmtId="164" fontId="19" fillId="0" borderId="77" xfId="0" applyFont="1" applyBorder="1" applyAlignment="1" applyProtection="1">
      <alignment horizontal="center"/>
      <protection/>
    </xf>
    <xf numFmtId="164" fontId="19" fillId="0" borderId="71" xfId="0" applyNumberFormat="1" applyFont="1" applyBorder="1" applyAlignment="1" applyProtection="1">
      <alignment horizontal="center"/>
      <protection/>
    </xf>
    <xf numFmtId="164" fontId="19" fillId="0" borderId="72" xfId="0" applyNumberFormat="1" applyFont="1" applyBorder="1" applyAlignment="1" applyProtection="1">
      <alignment horizontal="center"/>
      <protection/>
    </xf>
    <xf numFmtId="164" fontId="19" fillId="0" borderId="78" xfId="0" applyNumberFormat="1" applyFont="1" applyBorder="1" applyAlignment="1" applyProtection="1">
      <alignment horizontal="center"/>
      <protection/>
    </xf>
    <xf numFmtId="168" fontId="21" fillId="0" borderId="0" xfId="0" applyNumberFormat="1" applyFont="1" applyAlignment="1" applyProtection="1">
      <alignment vertical="top"/>
      <protection/>
    </xf>
    <xf numFmtId="164" fontId="19" fillId="0" borderId="0" xfId="0" applyFont="1" applyAlignment="1" applyProtection="1">
      <alignment horizontal="right" vertical="top" wrapText="1"/>
      <protection/>
    </xf>
    <xf numFmtId="170" fontId="21" fillId="0" borderId="0" xfId="0" applyNumberFormat="1" applyFont="1" applyAlignment="1" applyProtection="1">
      <alignment vertical="top"/>
      <protection/>
    </xf>
    <xf numFmtId="173" fontId="21" fillId="0" borderId="0" xfId="0" applyNumberFormat="1" applyFont="1" applyAlignment="1" applyProtection="1">
      <alignment vertical="top"/>
      <protection/>
    </xf>
    <xf numFmtId="174" fontId="21" fillId="0" borderId="0" xfId="0" applyNumberFormat="1" applyFont="1" applyAlignment="1" applyProtection="1">
      <alignment vertical="top"/>
      <protection/>
    </xf>
    <xf numFmtId="164" fontId="21" fillId="0" borderId="0" xfId="0" applyFont="1" applyAlignment="1" applyProtection="1">
      <alignment vertical="top" wrapText="1"/>
      <protection/>
    </xf>
  </cellXfs>
  <cellStyles count="7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 000 Sk" xfId="20"/>
    <cellStyle name="1 000,-  Sk" xfId="21"/>
    <cellStyle name="1 000,- Kč" xfId="22"/>
    <cellStyle name="1 000,- Sk" xfId="23"/>
    <cellStyle name="1000 Sk_fakturuj99" xfId="24"/>
    <cellStyle name="20 % – Zvýraznění1" xfId="25"/>
    <cellStyle name="20 % – Zvýraznění2" xfId="26"/>
    <cellStyle name="20 % – Zvýraznění3" xfId="27"/>
    <cellStyle name="20 % – Zvýraznění4" xfId="28"/>
    <cellStyle name="20 % – Zvýraznění5" xfId="29"/>
    <cellStyle name="20 % – Zvýraznění6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 % – Zvýraznění1" xfId="37"/>
    <cellStyle name="40 % – Zvýraznění2" xfId="38"/>
    <cellStyle name="40 % – Zvýraznění3" xfId="39"/>
    <cellStyle name="40 % – Zvýraznění4" xfId="40"/>
    <cellStyle name="40 % – Zvýraznění5" xfId="41"/>
    <cellStyle name="40 % – Zvýraznění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60 % – Zvýraznění1" xfId="49"/>
    <cellStyle name="60 % – Zvýraznění2" xfId="50"/>
    <cellStyle name="60 % – Zvýraznění3" xfId="51"/>
    <cellStyle name="60 % – Zvýraznění4" xfId="52"/>
    <cellStyle name="60 % – Zvýraznění5" xfId="53"/>
    <cellStyle name="60 % – Zvýraznění6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Celkem" xfId="61"/>
    <cellStyle name="data" xfId="62"/>
    <cellStyle name="Dobrá" xfId="63"/>
    <cellStyle name="Kontrolná bunka" xfId="64"/>
    <cellStyle name="Nadpis 1" xfId="65"/>
    <cellStyle name="Nadpis 2" xfId="66"/>
    <cellStyle name="Nadpis 3" xfId="67"/>
    <cellStyle name="Nadpis 4" xfId="68"/>
    <cellStyle name="Neutrálna" xfId="69"/>
    <cellStyle name="normálne_KLs" xfId="70"/>
    <cellStyle name="normálne_KLv" xfId="71"/>
    <cellStyle name="Název" xfId="72"/>
    <cellStyle name="Poznámka" xfId="73"/>
    <cellStyle name="Prepojená bunka" xfId="74"/>
    <cellStyle name="TEXT 1" xfId="75"/>
    <cellStyle name="Text upozornění" xfId="76"/>
    <cellStyle name="TEXT1" xfId="77"/>
    <cellStyle name="Title" xfId="78"/>
    <cellStyle name="Total" xfId="79"/>
    <cellStyle name="Vstup" xfId="80"/>
    <cellStyle name="Vysvetľujúci text" xfId="81"/>
    <cellStyle name="Výpočet" xfId="82"/>
    <cellStyle name="Výstup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533400</xdr:colOff>
      <xdr:row>32</xdr:row>
      <xdr:rowOff>9525</xdr:rowOff>
    </xdr:from>
    <xdr:to>
      <xdr:col>5</xdr:col>
      <xdr:colOff>533400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3152775" y="6753225"/>
          <a:ext cx="0" cy="204787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tabSelected="1" workbookViewId="0" topLeftCell="A1">
      <selection activeCell="J22" sqref="J22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00390625" style="1" customWidth="1"/>
    <col min="11" max="11" width="2.28125" style="1" customWidth="1"/>
    <col min="12" max="12" width="6.8515625" style="1" customWidth="1"/>
    <col min="13" max="23" width="9.140625" style="1" customWidth="1"/>
    <col min="24" max="25" width="5.7109375" style="1" customWidth="1"/>
    <col min="26" max="26" width="6.57421875" style="1" hidden="1" customWidth="1"/>
    <col min="27" max="27" width="21.421875" style="1" hidden="1" customWidth="1"/>
    <col min="28" max="28" width="4.28125" style="1" hidden="1" customWidth="1"/>
    <col min="29" max="29" width="8.28125" style="1" hidden="1" customWidth="1"/>
    <col min="30" max="30" width="8.7109375" style="1" hidden="1" customWidth="1"/>
    <col min="31" max="35" width="9.00390625" style="1" hidden="1" customWidth="1"/>
    <col min="36" max="16384" width="9.140625" style="1" customWidth="1"/>
  </cols>
  <sheetData>
    <row r="1" spans="2:30" ht="28.5" customHeight="1">
      <c r="B1" s="2"/>
      <c r="C1" s="2"/>
      <c r="D1" s="2"/>
      <c r="F1" s="3">
        <f>CONCATENATE(AA2," ",AB2," ",AC2," ",AD2)</f>
        <v>0</v>
      </c>
      <c r="G1" s="2"/>
      <c r="H1" s="2"/>
      <c r="I1" s="2"/>
      <c r="J1" s="2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2:30" ht="18" customHeight="1">
      <c r="B2" s="5"/>
      <c r="C2" s="6"/>
      <c r="D2" s="6"/>
      <c r="E2" s="6"/>
      <c r="F2" s="6"/>
      <c r="G2" s="7" t="s">
        <v>5</v>
      </c>
      <c r="H2" s="6" t="s">
        <v>6</v>
      </c>
      <c r="I2" s="6"/>
      <c r="J2" s="8"/>
      <c r="Z2" s="4" t="s">
        <v>7</v>
      </c>
      <c r="AA2" s="9" t="s">
        <v>8</v>
      </c>
      <c r="AB2" s="9" t="s">
        <v>9</v>
      </c>
      <c r="AC2" s="9"/>
      <c r="AD2" s="10"/>
    </row>
    <row r="3" spans="2:30" ht="18" customHeight="1">
      <c r="B3" s="11"/>
      <c r="C3" s="12" t="s">
        <v>10</v>
      </c>
      <c r="D3" s="12"/>
      <c r="E3" s="12"/>
      <c r="F3" s="12"/>
      <c r="G3" s="13"/>
      <c r="H3" s="12"/>
      <c r="I3" s="12"/>
      <c r="J3" s="14"/>
      <c r="Z3" s="4" t="s">
        <v>11</v>
      </c>
      <c r="AA3" s="9" t="s">
        <v>12</v>
      </c>
      <c r="AB3" s="9" t="s">
        <v>9</v>
      </c>
      <c r="AC3" s="9" t="s">
        <v>13</v>
      </c>
      <c r="AD3" s="10" t="s">
        <v>14</v>
      </c>
    </row>
    <row r="4" spans="2:30" ht="18" customHeight="1">
      <c r="B4" s="15"/>
      <c r="C4" s="16" t="s">
        <v>15</v>
      </c>
      <c r="D4" s="16"/>
      <c r="E4" s="16"/>
      <c r="F4" s="16"/>
      <c r="G4" s="17"/>
      <c r="H4" s="16"/>
      <c r="I4" s="16"/>
      <c r="J4" s="18"/>
      <c r="Z4" s="4" t="s">
        <v>16</v>
      </c>
      <c r="AA4" s="9" t="s">
        <v>17</v>
      </c>
      <c r="AB4" s="9" t="s">
        <v>9</v>
      </c>
      <c r="AC4" s="9"/>
      <c r="AD4" s="10"/>
    </row>
    <row r="5" spans="2:30" ht="18" customHeight="1">
      <c r="B5" s="19"/>
      <c r="C5" s="20"/>
      <c r="D5" s="20"/>
      <c r="E5" s="20"/>
      <c r="F5" s="21"/>
      <c r="G5" s="21"/>
      <c r="H5" s="20"/>
      <c r="I5" s="21" t="s">
        <v>18</v>
      </c>
      <c r="J5" s="22" t="s">
        <v>19</v>
      </c>
      <c r="Z5" s="4" t="s">
        <v>20</v>
      </c>
      <c r="AA5" s="9" t="s">
        <v>12</v>
      </c>
      <c r="AB5" s="9" t="s">
        <v>9</v>
      </c>
      <c r="AC5" s="9" t="s">
        <v>13</v>
      </c>
      <c r="AD5" s="10" t="s">
        <v>14</v>
      </c>
    </row>
    <row r="6" spans="2:10" ht="18" customHeight="1">
      <c r="B6" s="5"/>
      <c r="C6" s="6" t="s">
        <v>21</v>
      </c>
      <c r="D6" s="6" t="s">
        <v>22</v>
      </c>
      <c r="E6" s="6"/>
      <c r="F6" s="6"/>
      <c r="G6" s="6"/>
      <c r="H6" s="6"/>
      <c r="I6" s="6"/>
      <c r="J6" s="8"/>
    </row>
    <row r="7" spans="2:10" ht="18" customHeight="1">
      <c r="B7" s="23"/>
      <c r="C7" s="24"/>
      <c r="D7" s="25"/>
      <c r="E7" s="25"/>
      <c r="F7" s="25"/>
      <c r="G7" s="25"/>
      <c r="H7" s="25"/>
      <c r="I7" s="25"/>
      <c r="J7" s="26"/>
    </row>
    <row r="8" spans="2:10" ht="18" customHeight="1">
      <c r="B8" s="11"/>
      <c r="C8" s="12" t="s">
        <v>23</v>
      </c>
      <c r="D8" s="12"/>
      <c r="E8" s="12"/>
      <c r="F8" s="12"/>
      <c r="G8" s="12"/>
      <c r="H8" s="12"/>
      <c r="I8" s="12"/>
      <c r="J8" s="14"/>
    </row>
    <row r="9" spans="2:10" ht="18" customHeight="1">
      <c r="B9" s="15"/>
      <c r="C9" s="17"/>
      <c r="D9" s="16"/>
      <c r="E9" s="16"/>
      <c r="F9" s="16"/>
      <c r="G9" s="25"/>
      <c r="H9" s="16"/>
      <c r="I9" s="16"/>
      <c r="J9" s="18"/>
    </row>
    <row r="10" spans="2:10" ht="18" customHeight="1">
      <c r="B10" s="11"/>
      <c r="C10" s="12" t="s">
        <v>24</v>
      </c>
      <c r="D10" s="12"/>
      <c r="E10" s="12"/>
      <c r="F10" s="12"/>
      <c r="G10" s="12"/>
      <c r="H10" s="12"/>
      <c r="I10" s="12"/>
      <c r="J10" s="14"/>
    </row>
    <row r="11" spans="2:10" ht="16.5" customHeight="1">
      <c r="B11" s="27"/>
      <c r="C11" s="28"/>
      <c r="D11" s="28"/>
      <c r="E11" s="28"/>
      <c r="F11" s="28"/>
      <c r="G11" s="28"/>
      <c r="H11" s="28"/>
      <c r="I11" s="28"/>
      <c r="J11" s="29"/>
    </row>
    <row r="12" spans="2:10" ht="18" customHeight="1" hidden="1">
      <c r="B12" s="30">
        <v>1</v>
      </c>
      <c r="C12" s="6" t="s">
        <v>25</v>
      </c>
      <c r="D12" s="6"/>
      <c r="E12" s="6"/>
      <c r="F12" s="31">
        <f aca="true" t="shared" si="0" ref="F12:F14">IF(B12&lt;&gt;0,ROUND($J$31/B12,0),0)</f>
        <v>0</v>
      </c>
      <c r="G12" s="7">
        <v>1</v>
      </c>
      <c r="H12" s="6" t="s">
        <v>26</v>
      </c>
      <c r="I12" s="6"/>
      <c r="J12" s="32">
        <f aca="true" t="shared" si="1" ref="J12:J14">IF(G12&lt;&gt;0,ROUND($J$31/G12,0),0)</f>
        <v>0</v>
      </c>
    </row>
    <row r="13" spans="2:10" ht="18" customHeight="1" hidden="1">
      <c r="B13" s="33">
        <v>1</v>
      </c>
      <c r="C13" s="25" t="s">
        <v>27</v>
      </c>
      <c r="D13" s="25"/>
      <c r="E13" s="25"/>
      <c r="F13" s="34">
        <f t="shared" si="0"/>
        <v>0</v>
      </c>
      <c r="G13" s="24"/>
      <c r="H13" s="25"/>
      <c r="I13" s="25"/>
      <c r="J13" s="35">
        <f t="shared" si="1"/>
        <v>0</v>
      </c>
    </row>
    <row r="14" spans="2:10" ht="18" customHeight="1" hidden="1">
      <c r="B14" s="36">
        <v>1</v>
      </c>
      <c r="C14" s="28" t="s">
        <v>28</v>
      </c>
      <c r="D14" s="28"/>
      <c r="E14" s="28"/>
      <c r="F14" s="37">
        <f t="shared" si="0"/>
        <v>0</v>
      </c>
      <c r="G14" s="38"/>
      <c r="H14" s="28"/>
      <c r="I14" s="28"/>
      <c r="J14" s="39">
        <f t="shared" si="1"/>
        <v>0</v>
      </c>
    </row>
    <row r="15" spans="2:10" ht="18" customHeight="1">
      <c r="B15" s="40" t="s">
        <v>29</v>
      </c>
      <c r="C15" s="41" t="s">
        <v>30</v>
      </c>
      <c r="D15" s="42" t="s">
        <v>31</v>
      </c>
      <c r="E15" s="42" t="s">
        <v>32</v>
      </c>
      <c r="F15" s="43" t="s">
        <v>33</v>
      </c>
      <c r="G15" s="40" t="s">
        <v>34</v>
      </c>
      <c r="H15" s="44" t="s">
        <v>35</v>
      </c>
      <c r="I15" s="45"/>
      <c r="J15" s="46"/>
    </row>
    <row r="16" spans="2:10" ht="18" customHeight="1">
      <c r="B16" s="47">
        <v>1</v>
      </c>
      <c r="C16" s="48" t="s">
        <v>36</v>
      </c>
      <c r="D16" s="49">
        <f>Prehlad!H149</f>
        <v>0</v>
      </c>
      <c r="E16" s="49">
        <f>Prehlad!I149</f>
        <v>0</v>
      </c>
      <c r="F16" s="50">
        <f aca="true" t="shared" si="2" ref="F16:F19">D16+E16</f>
        <v>0</v>
      </c>
      <c r="G16" s="47">
        <v>6</v>
      </c>
      <c r="H16" s="51" t="s">
        <v>37</v>
      </c>
      <c r="I16" s="52"/>
      <c r="J16" s="50">
        <v>0</v>
      </c>
    </row>
    <row r="17" spans="2:10" ht="18" customHeight="1">
      <c r="B17" s="53">
        <v>2</v>
      </c>
      <c r="C17" s="54" t="s">
        <v>38</v>
      </c>
      <c r="D17" s="55">
        <f>Prehlad!H289</f>
        <v>0</v>
      </c>
      <c r="E17" s="55">
        <f>Prehlad!I289</f>
        <v>0</v>
      </c>
      <c r="F17" s="50">
        <f t="shared" si="2"/>
        <v>0</v>
      </c>
      <c r="G17" s="53">
        <v>7</v>
      </c>
      <c r="H17" s="56" t="s">
        <v>39</v>
      </c>
      <c r="I17" s="12"/>
      <c r="J17" s="57">
        <v>0</v>
      </c>
    </row>
    <row r="18" spans="2:10" ht="18" customHeight="1">
      <c r="B18" s="53">
        <v>3</v>
      </c>
      <c r="C18" s="54" t="s">
        <v>40</v>
      </c>
      <c r="D18" s="55">
        <f>Prehlad!H296</f>
        <v>0</v>
      </c>
      <c r="E18" s="55">
        <f>Prehlad!I296</f>
        <v>0</v>
      </c>
      <c r="F18" s="50">
        <f t="shared" si="2"/>
        <v>0</v>
      </c>
      <c r="G18" s="53">
        <v>8</v>
      </c>
      <c r="H18" s="56" t="s">
        <v>41</v>
      </c>
      <c r="I18" s="12"/>
      <c r="J18" s="57">
        <v>0</v>
      </c>
    </row>
    <row r="19" spans="2:10" ht="18" customHeight="1">
      <c r="B19" s="53">
        <v>4</v>
      </c>
      <c r="C19" s="54" t="s">
        <v>42</v>
      </c>
      <c r="D19" s="55"/>
      <c r="E19" s="55"/>
      <c r="F19" s="58">
        <f t="shared" si="2"/>
        <v>0</v>
      </c>
      <c r="G19" s="53">
        <v>9</v>
      </c>
      <c r="H19" s="56" t="s">
        <v>43</v>
      </c>
      <c r="I19" s="12"/>
      <c r="J19" s="57">
        <v>0</v>
      </c>
    </row>
    <row r="20" spans="2:10" ht="18" customHeight="1">
      <c r="B20" s="59">
        <v>5</v>
      </c>
      <c r="C20" s="60" t="s">
        <v>44</v>
      </c>
      <c r="D20" s="61">
        <f>SUM(D16:D19)</f>
        <v>0</v>
      </c>
      <c r="E20" s="62">
        <f>SUM(E16:E19)</f>
        <v>0</v>
      </c>
      <c r="F20" s="63">
        <f>SUM(F16:F19)</f>
        <v>0</v>
      </c>
      <c r="G20" s="64">
        <v>10</v>
      </c>
      <c r="I20" s="65" t="s">
        <v>45</v>
      </c>
      <c r="J20" s="63">
        <f>SUM(J16:J19)</f>
        <v>0</v>
      </c>
    </row>
    <row r="21" spans="2:10" ht="18" customHeight="1">
      <c r="B21" s="40" t="s">
        <v>46</v>
      </c>
      <c r="C21" s="66"/>
      <c r="D21" s="45" t="s">
        <v>47</v>
      </c>
      <c r="E21" s="45"/>
      <c r="F21" s="46"/>
      <c r="G21" s="40" t="s">
        <v>48</v>
      </c>
      <c r="H21" s="44" t="s">
        <v>49</v>
      </c>
      <c r="I21" s="45"/>
      <c r="J21" s="46"/>
    </row>
    <row r="22" spans="2:10" ht="18" customHeight="1">
      <c r="B22" s="47">
        <v>11</v>
      </c>
      <c r="C22" s="51" t="s">
        <v>50</v>
      </c>
      <c r="D22" s="67"/>
      <c r="E22" s="68">
        <v>0</v>
      </c>
      <c r="F22" s="50">
        <v>0</v>
      </c>
      <c r="G22" s="53">
        <v>16</v>
      </c>
      <c r="H22" s="56" t="s">
        <v>51</v>
      </c>
      <c r="I22" s="69"/>
      <c r="J22" s="57"/>
    </row>
    <row r="23" spans="2:10" ht="18" customHeight="1">
      <c r="B23" s="53">
        <v>12</v>
      </c>
      <c r="C23" s="56" t="s">
        <v>52</v>
      </c>
      <c r="D23" s="70"/>
      <c r="E23" s="71">
        <v>0</v>
      </c>
      <c r="F23" s="57">
        <v>0</v>
      </c>
      <c r="G23" s="53">
        <v>17</v>
      </c>
      <c r="H23" s="56" t="s">
        <v>53</v>
      </c>
      <c r="I23" s="69"/>
      <c r="J23" s="57">
        <v>0</v>
      </c>
    </row>
    <row r="24" spans="2:10" ht="18" customHeight="1">
      <c r="B24" s="53">
        <v>13</v>
      </c>
      <c r="C24" s="56" t="s">
        <v>54</v>
      </c>
      <c r="D24" s="70"/>
      <c r="E24" s="71">
        <v>0</v>
      </c>
      <c r="F24" s="57">
        <v>0</v>
      </c>
      <c r="G24" s="53">
        <v>18</v>
      </c>
      <c r="H24" s="56" t="s">
        <v>55</v>
      </c>
      <c r="I24" s="69"/>
      <c r="J24" s="57">
        <v>0</v>
      </c>
    </row>
    <row r="25" spans="2:10" ht="18" customHeight="1">
      <c r="B25" s="53">
        <v>14</v>
      </c>
      <c r="C25" s="56" t="s">
        <v>43</v>
      </c>
      <c r="D25" s="70"/>
      <c r="E25" s="71">
        <v>0</v>
      </c>
      <c r="F25" s="57">
        <v>0</v>
      </c>
      <c r="G25" s="53">
        <v>19</v>
      </c>
      <c r="H25" s="56" t="s">
        <v>43</v>
      </c>
      <c r="I25" s="69"/>
      <c r="J25" s="57">
        <v>0</v>
      </c>
    </row>
    <row r="26" spans="2:10" ht="18" customHeight="1">
      <c r="B26" s="59">
        <v>15</v>
      </c>
      <c r="C26" s="72"/>
      <c r="D26" s="73"/>
      <c r="E26" s="73" t="s">
        <v>56</v>
      </c>
      <c r="F26" s="63">
        <f>SUM(F22:F25)</f>
        <v>0</v>
      </c>
      <c r="G26" s="59">
        <v>20</v>
      </c>
      <c r="H26" s="72"/>
      <c r="I26" s="73" t="s">
        <v>57</v>
      </c>
      <c r="J26" s="63">
        <f>SUM(J22:J25)</f>
        <v>0</v>
      </c>
    </row>
    <row r="27" spans="2:10" ht="18" customHeight="1">
      <c r="B27" s="74"/>
      <c r="C27" s="75" t="s">
        <v>58</v>
      </c>
      <c r="D27" s="76"/>
      <c r="E27" s="77" t="s">
        <v>59</v>
      </c>
      <c r="F27" s="78"/>
      <c r="G27" s="40" t="s">
        <v>60</v>
      </c>
      <c r="H27" s="44" t="s">
        <v>61</v>
      </c>
      <c r="I27" s="45"/>
      <c r="J27" s="46"/>
    </row>
    <row r="28" spans="2:10" ht="18" customHeight="1">
      <c r="B28" s="79"/>
      <c r="C28" s="80"/>
      <c r="D28" s="81"/>
      <c r="E28" s="82"/>
      <c r="F28" s="78"/>
      <c r="G28" s="47">
        <v>21</v>
      </c>
      <c r="H28" s="51"/>
      <c r="I28" s="83" t="s">
        <v>62</v>
      </c>
      <c r="J28" s="50">
        <f>ROUND(F20,2)+J20+F26+J26</f>
        <v>0</v>
      </c>
    </row>
    <row r="29" spans="2:10" ht="18" customHeight="1">
      <c r="B29" s="79"/>
      <c r="C29" s="81" t="s">
        <v>63</v>
      </c>
      <c r="D29" s="81"/>
      <c r="E29" s="84"/>
      <c r="F29" s="78"/>
      <c r="G29" s="53">
        <v>22</v>
      </c>
      <c r="H29" s="56" t="s">
        <v>64</v>
      </c>
      <c r="I29" s="85">
        <f>J28-I30</f>
        <v>0</v>
      </c>
      <c r="J29" s="57">
        <f>ROUND((I29*20)/100,2)</f>
        <v>0</v>
      </c>
    </row>
    <row r="30" spans="2:10" ht="18" customHeight="1">
      <c r="B30" s="11"/>
      <c r="C30" s="12" t="s">
        <v>65</v>
      </c>
      <c r="D30" s="12"/>
      <c r="E30" s="84"/>
      <c r="F30" s="78"/>
      <c r="G30" s="53">
        <v>23</v>
      </c>
      <c r="H30" s="56"/>
      <c r="I30" s="85">
        <f>SUMIF(Prehlad!O11:O10007,0,Prehlad!J11:J10007)</f>
        <v>0</v>
      </c>
      <c r="J30" s="57">
        <f>ROUND((I30*0)/100,1)</f>
        <v>0</v>
      </c>
    </row>
    <row r="31" spans="2:10" ht="18" customHeight="1">
      <c r="B31" s="79"/>
      <c r="C31" s="81"/>
      <c r="D31" s="81"/>
      <c r="E31" s="84"/>
      <c r="F31" s="78"/>
      <c r="G31" s="59">
        <v>24</v>
      </c>
      <c r="H31" s="72"/>
      <c r="I31" s="73" t="s">
        <v>66</v>
      </c>
      <c r="J31" s="63">
        <f>SUM(J28:J30)</f>
        <v>0</v>
      </c>
    </row>
    <row r="32" spans="2:10" ht="18" customHeight="1">
      <c r="B32" s="74"/>
      <c r="C32" s="81"/>
      <c r="D32" s="78"/>
      <c r="E32" s="86"/>
      <c r="F32" s="78"/>
      <c r="G32" s="87" t="s">
        <v>67</v>
      </c>
      <c r="H32" s="88" t="s">
        <v>68</v>
      </c>
      <c r="I32" s="89"/>
      <c r="J32" s="90">
        <v>0</v>
      </c>
    </row>
    <row r="33" spans="2:10" ht="18" customHeight="1">
      <c r="B33" s="91"/>
      <c r="C33" s="92"/>
      <c r="D33" s="75" t="s">
        <v>69</v>
      </c>
      <c r="E33" s="92"/>
      <c r="F33" s="92"/>
      <c r="G33" s="92"/>
      <c r="H33" s="92" t="s">
        <v>70</v>
      </c>
      <c r="I33" s="92"/>
      <c r="J33" s="93"/>
    </row>
    <row r="34" spans="2:10" ht="18" customHeight="1">
      <c r="B34" s="79"/>
      <c r="C34" s="80"/>
      <c r="D34" s="81"/>
      <c r="E34" s="81"/>
      <c r="F34" s="80"/>
      <c r="G34" s="81"/>
      <c r="H34" s="81"/>
      <c r="I34" s="81"/>
      <c r="J34" s="94"/>
    </row>
    <row r="35" spans="2:10" ht="18" customHeight="1">
      <c r="B35" s="79"/>
      <c r="C35" s="81" t="s">
        <v>63</v>
      </c>
      <c r="D35" s="81"/>
      <c r="E35" s="81"/>
      <c r="F35" s="80"/>
      <c r="G35" s="81" t="s">
        <v>63</v>
      </c>
      <c r="H35" s="81"/>
      <c r="I35" s="81"/>
      <c r="J35" s="94"/>
    </row>
    <row r="36" spans="2:10" ht="18" customHeight="1">
      <c r="B36" s="11"/>
      <c r="C36" s="12" t="s">
        <v>65</v>
      </c>
      <c r="D36" s="12"/>
      <c r="E36" s="12"/>
      <c r="F36" s="13"/>
      <c r="G36" s="12" t="s">
        <v>65</v>
      </c>
      <c r="H36" s="12"/>
      <c r="I36" s="12"/>
      <c r="J36" s="14"/>
    </row>
    <row r="37" spans="2:10" ht="18" customHeight="1">
      <c r="B37" s="79"/>
      <c r="C37" s="81" t="s">
        <v>59</v>
      </c>
      <c r="D37" s="81"/>
      <c r="E37" s="81"/>
      <c r="F37" s="80"/>
      <c r="G37" s="81" t="s">
        <v>59</v>
      </c>
      <c r="H37" s="81"/>
      <c r="I37" s="81"/>
      <c r="J37" s="94"/>
    </row>
    <row r="38" spans="2:10" ht="18" customHeight="1">
      <c r="B38" s="79"/>
      <c r="C38" s="81"/>
      <c r="D38" s="81"/>
      <c r="E38" s="81"/>
      <c r="F38" s="81"/>
      <c r="G38" s="81"/>
      <c r="H38" s="81"/>
      <c r="I38" s="81"/>
      <c r="J38" s="94"/>
    </row>
    <row r="39" spans="2:10" ht="18" customHeight="1">
      <c r="B39" s="79"/>
      <c r="C39" s="81"/>
      <c r="D39" s="81"/>
      <c r="E39" s="81"/>
      <c r="F39" s="81"/>
      <c r="G39" s="81"/>
      <c r="H39" s="81"/>
      <c r="I39" s="81"/>
      <c r="J39" s="94"/>
    </row>
    <row r="40" spans="2:10" ht="18" customHeight="1">
      <c r="B40" s="79"/>
      <c r="C40" s="81"/>
      <c r="D40" s="81"/>
      <c r="E40" s="81"/>
      <c r="F40" s="81"/>
      <c r="G40" s="81"/>
      <c r="H40" s="81"/>
      <c r="I40" s="81"/>
      <c r="J40" s="94"/>
    </row>
    <row r="41" spans="2:10" ht="18" customHeight="1">
      <c r="B41" s="27"/>
      <c r="C41" s="28"/>
      <c r="D41" s="28"/>
      <c r="E41" s="28"/>
      <c r="F41" s="28"/>
      <c r="G41" s="28"/>
      <c r="H41" s="28"/>
      <c r="I41" s="28"/>
      <c r="J41" s="29"/>
    </row>
    <row r="42" ht="14.25" customHeight="1"/>
    <row r="43" ht="2.25" customHeight="1"/>
  </sheetData>
  <sheetProtection selectLockedCells="1" selectUnlockedCells="1"/>
  <printOptions horizontalCentered="1" verticalCentered="1"/>
  <pageMargins left="0.24027777777777778" right="0.2701388888888889" top="0.3541666666666667" bottom="0.4333333333333333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showGridLines="0" workbookViewId="0" topLeftCell="A1">
      <pane ySplit="10" topLeftCell="A11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2.28125" style="95" customWidth="1"/>
    <col min="2" max="2" width="11.8515625" style="96" customWidth="1"/>
    <col min="3" max="3" width="11.421875" style="96" customWidth="1"/>
    <col min="4" max="4" width="11.57421875" style="96" customWidth="1"/>
    <col min="5" max="5" width="12.140625" style="97" hidden="1" customWidth="1"/>
    <col min="6" max="6" width="8.57421875" style="98" hidden="1" customWidth="1"/>
    <col min="7" max="7" width="9.00390625" style="98" hidden="1" customWidth="1"/>
    <col min="8" max="23" width="9.00390625" style="95" hidden="1" customWidth="1"/>
    <col min="24" max="25" width="5.7109375" style="95" hidden="1" customWidth="1"/>
    <col min="26" max="26" width="6.57421875" style="95" hidden="1" customWidth="1"/>
    <col min="27" max="27" width="24.28125" style="95" hidden="1" customWidth="1"/>
    <col min="28" max="28" width="4.28125" style="95" hidden="1" customWidth="1"/>
    <col min="29" max="29" width="8.28125" style="95" hidden="1" customWidth="1"/>
    <col min="30" max="30" width="8.7109375" style="95" hidden="1" customWidth="1"/>
    <col min="31" max="37" width="9.00390625" style="95" hidden="1" customWidth="1"/>
    <col min="38" max="16384" width="9.140625" style="95" customWidth="1"/>
  </cols>
  <sheetData>
    <row r="1" spans="1:30" s="95" customFormat="1" ht="14.25">
      <c r="A1" s="99" t="s">
        <v>71</v>
      </c>
      <c r="B1" s="96"/>
      <c r="D1" s="99" t="s">
        <v>72</v>
      </c>
      <c r="E1" s="99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1:30" s="95" customFormat="1" ht="12.75">
      <c r="A2" s="99" t="s">
        <v>73</v>
      </c>
      <c r="B2" s="96"/>
      <c r="D2" s="96"/>
      <c r="E2" s="99"/>
      <c r="Z2" s="4" t="s">
        <v>7</v>
      </c>
      <c r="AA2" s="9" t="s">
        <v>74</v>
      </c>
      <c r="AB2" s="9" t="s">
        <v>9</v>
      </c>
      <c r="AC2" s="9"/>
      <c r="AD2" s="10"/>
    </row>
    <row r="3" spans="1:30" s="95" customFormat="1" ht="12.75">
      <c r="A3" s="99"/>
      <c r="B3" s="96"/>
      <c r="D3" s="96"/>
      <c r="E3" s="99"/>
      <c r="Z3" s="4" t="s">
        <v>11</v>
      </c>
      <c r="AA3" s="9" t="s">
        <v>75</v>
      </c>
      <c r="AB3" s="9" t="s">
        <v>9</v>
      </c>
      <c r="AC3" s="9" t="s">
        <v>13</v>
      </c>
      <c r="AD3" s="10" t="s">
        <v>14</v>
      </c>
    </row>
    <row r="4" spans="26:30" s="95" customFormat="1" ht="12.75">
      <c r="Z4" s="4" t="s">
        <v>16</v>
      </c>
      <c r="AA4" s="9" t="s">
        <v>76</v>
      </c>
      <c r="AB4" s="9" t="s">
        <v>9</v>
      </c>
      <c r="AC4" s="9"/>
      <c r="AD4" s="10"/>
    </row>
    <row r="5" spans="1:30" s="95" customFormat="1" ht="12.75">
      <c r="A5" s="99" t="s">
        <v>10</v>
      </c>
      <c r="Z5" s="4" t="s">
        <v>20</v>
      </c>
      <c r="AA5" s="9" t="s">
        <v>75</v>
      </c>
      <c r="AB5" s="9" t="s">
        <v>9</v>
      </c>
      <c r="AC5" s="9" t="s">
        <v>13</v>
      </c>
      <c r="AD5" s="10" t="s">
        <v>14</v>
      </c>
    </row>
    <row r="6" s="95" customFormat="1" ht="12.75">
      <c r="A6" s="99" t="s">
        <v>15</v>
      </c>
    </row>
    <row r="7" s="95" customFormat="1" ht="12.75">
      <c r="A7" s="99"/>
    </row>
    <row r="8" spans="2:7" ht="14.25">
      <c r="B8" s="100">
        <f>CONCATENATE(AA2," ",AB2," ",AC2," ",AD2)</f>
        <v>0</v>
      </c>
      <c r="G8" s="95"/>
    </row>
    <row r="9" spans="1:6" s="95" customFormat="1" ht="12.75">
      <c r="A9" s="101" t="s">
        <v>77</v>
      </c>
      <c r="B9" s="102" t="s">
        <v>31</v>
      </c>
      <c r="C9" s="102" t="s">
        <v>78</v>
      </c>
      <c r="D9" s="102" t="s">
        <v>79</v>
      </c>
      <c r="E9" s="103" t="s">
        <v>80</v>
      </c>
      <c r="F9" s="104" t="s">
        <v>81</v>
      </c>
    </row>
    <row r="10" spans="1:7" ht="12.75">
      <c r="A10" s="105"/>
      <c r="B10" s="106"/>
      <c r="C10" s="106" t="s">
        <v>82</v>
      </c>
      <c r="D10" s="106"/>
      <c r="E10" s="106" t="s">
        <v>79</v>
      </c>
      <c r="F10" s="107" t="s">
        <v>79</v>
      </c>
      <c r="G10" s="108" t="s">
        <v>83</v>
      </c>
    </row>
    <row r="12" spans="1:7" ht="12.75">
      <c r="A12" s="95" t="s">
        <v>84</v>
      </c>
      <c r="B12" s="96">
        <f>Prehlad!H22</f>
        <v>0</v>
      </c>
      <c r="C12" s="96">
        <f>Prehlad!I22</f>
        <v>0</v>
      </c>
      <c r="D12" s="96">
        <f>Prehlad!J22</f>
        <v>0</v>
      </c>
      <c r="E12" s="97">
        <f>Prehlad!L22</f>
        <v>0</v>
      </c>
      <c r="F12" s="98">
        <f>Prehlad!N22</f>
        <v>0</v>
      </c>
      <c r="G12" s="98">
        <f>Prehlad!W22</f>
        <v>2.463</v>
      </c>
    </row>
    <row r="13" spans="1:7" ht="12.75">
      <c r="A13" s="95" t="s">
        <v>85</v>
      </c>
      <c r="B13" s="96">
        <f>Prehlad!H33</f>
        <v>0</v>
      </c>
      <c r="C13" s="96">
        <f>Prehlad!I33</f>
        <v>0</v>
      </c>
      <c r="D13" s="96">
        <f>Prehlad!J33</f>
        <v>0</v>
      </c>
      <c r="E13" s="97">
        <f>Prehlad!L33</f>
        <v>4.793992</v>
      </c>
      <c r="F13" s="98">
        <f>Prehlad!N33</f>
        <v>0</v>
      </c>
      <c r="G13" s="98">
        <f>Prehlad!W33</f>
        <v>5.972</v>
      </c>
    </row>
    <row r="14" spans="1:7" ht="12.75">
      <c r="A14" s="95" t="s">
        <v>86</v>
      </c>
      <c r="B14" s="96">
        <f>Prehlad!H39</f>
        <v>0</v>
      </c>
      <c r="C14" s="96">
        <f>Prehlad!I39</f>
        <v>0</v>
      </c>
      <c r="D14" s="96">
        <f>Prehlad!J39</f>
        <v>0</v>
      </c>
      <c r="E14" s="97">
        <f>Prehlad!L39</f>
        <v>2.43192</v>
      </c>
      <c r="F14" s="98">
        <f>Prehlad!N39</f>
        <v>0</v>
      </c>
      <c r="G14" s="98">
        <f>Prehlad!W39</f>
        <v>0.408</v>
      </c>
    </row>
    <row r="15" spans="1:7" ht="12.75">
      <c r="A15" s="95" t="s">
        <v>87</v>
      </c>
      <c r="B15" s="96">
        <f>Prehlad!H49</f>
        <v>0</v>
      </c>
      <c r="C15" s="96">
        <f>Prehlad!I49</f>
        <v>0</v>
      </c>
      <c r="D15" s="96">
        <f>Prehlad!J49</f>
        <v>0</v>
      </c>
      <c r="E15" s="97">
        <f>Prehlad!L49</f>
        <v>6.0026399999999995</v>
      </c>
      <c r="F15" s="98">
        <f>Prehlad!N49</f>
        <v>0</v>
      </c>
      <c r="G15" s="98">
        <f>Prehlad!W49</f>
        <v>9.72</v>
      </c>
    </row>
    <row r="16" spans="1:7" ht="12.75">
      <c r="A16" s="95" t="s">
        <v>88</v>
      </c>
      <c r="B16" s="96">
        <f>Prehlad!H113</f>
        <v>0</v>
      </c>
      <c r="C16" s="96">
        <f>Prehlad!I113</f>
        <v>0</v>
      </c>
      <c r="D16" s="96">
        <f>Prehlad!J113</f>
        <v>0</v>
      </c>
      <c r="E16" s="97">
        <f>Prehlad!L113</f>
        <v>11.495694400000001</v>
      </c>
      <c r="F16" s="98">
        <f>Prehlad!N113</f>
        <v>0</v>
      </c>
      <c r="G16" s="98">
        <f>Prehlad!W113</f>
        <v>633.1579999999999</v>
      </c>
    </row>
    <row r="17" spans="1:7" ht="12.75">
      <c r="A17" s="95" t="s">
        <v>89</v>
      </c>
      <c r="B17" s="96">
        <f>Prehlad!H147</f>
        <v>0</v>
      </c>
      <c r="C17" s="96">
        <f>Prehlad!I147</f>
        <v>0</v>
      </c>
      <c r="D17" s="96">
        <f>Prehlad!J147</f>
        <v>0</v>
      </c>
      <c r="E17" s="97">
        <f>Prehlad!L147</f>
        <v>2.54734048</v>
      </c>
      <c r="F17" s="98">
        <f>Prehlad!N147</f>
        <v>4.6502</v>
      </c>
      <c r="G17" s="98">
        <f>Prehlad!W147</f>
        <v>391.16400000000004</v>
      </c>
    </row>
    <row r="18" spans="1:7" ht="12.75">
      <c r="A18" s="95" t="s">
        <v>90</v>
      </c>
      <c r="B18" s="96">
        <f>Prehlad!H149</f>
        <v>0</v>
      </c>
      <c r="C18" s="96">
        <f>Prehlad!I149</f>
        <v>0</v>
      </c>
      <c r="D18" s="96">
        <f>Prehlad!J149</f>
        <v>0</v>
      </c>
      <c r="E18" s="97">
        <f>Prehlad!L149</f>
        <v>27.27158688</v>
      </c>
      <c r="F18" s="98">
        <f>Prehlad!N149</f>
        <v>4.6502</v>
      </c>
      <c r="G18" s="98">
        <f>Prehlad!W149</f>
        <v>1042.885</v>
      </c>
    </row>
    <row r="20" spans="1:7" ht="12.75">
      <c r="A20" s="95" t="s">
        <v>91</v>
      </c>
      <c r="B20" s="96">
        <f>Prehlad!H171</f>
        <v>0</v>
      </c>
      <c r="C20" s="96">
        <f>Prehlad!I171</f>
        <v>0</v>
      </c>
      <c r="D20" s="96">
        <f>Prehlad!J171</f>
        <v>0</v>
      </c>
      <c r="E20" s="97">
        <f>Prehlad!L171</f>
        <v>0</v>
      </c>
      <c r="F20" s="98">
        <f>Prehlad!N171</f>
        <v>0</v>
      </c>
      <c r="G20" s="98">
        <f>Prehlad!W171</f>
        <v>0</v>
      </c>
    </row>
    <row r="21" spans="1:7" ht="12.75">
      <c r="A21" s="95" t="s">
        <v>92</v>
      </c>
      <c r="B21" s="96">
        <f>Prehlad!H181</f>
        <v>0</v>
      </c>
      <c r="C21" s="96">
        <f>Prehlad!I181</f>
        <v>0</v>
      </c>
      <c r="D21" s="96">
        <f>Prehlad!J181</f>
        <v>0</v>
      </c>
      <c r="E21" s="97">
        <f>Prehlad!L181</f>
        <v>0.0682344</v>
      </c>
      <c r="F21" s="98">
        <f>Prehlad!N181</f>
        <v>0</v>
      </c>
      <c r="G21" s="98">
        <f>Prehlad!W181</f>
        <v>1.322</v>
      </c>
    </row>
    <row r="22" spans="1:7" ht="12.75">
      <c r="A22" s="95" t="s">
        <v>93</v>
      </c>
      <c r="B22" s="96">
        <f>Prehlad!H202</f>
        <v>0</v>
      </c>
      <c r="C22" s="96">
        <f>Prehlad!I202</f>
        <v>0</v>
      </c>
      <c r="D22" s="96">
        <f>Prehlad!J202</f>
        <v>0</v>
      </c>
      <c r="E22" s="97">
        <f>Prehlad!L202</f>
        <v>0.28079142</v>
      </c>
      <c r="F22" s="98">
        <f>Prehlad!N202</f>
        <v>0</v>
      </c>
      <c r="G22" s="98">
        <f>Prehlad!W202</f>
        <v>43.777</v>
      </c>
    </row>
    <row r="23" spans="1:7" ht="12.75">
      <c r="A23" s="95" t="s">
        <v>94</v>
      </c>
      <c r="B23" s="96">
        <f>Prehlad!H231</f>
        <v>0</v>
      </c>
      <c r="C23" s="96">
        <f>Prehlad!I231</f>
        <v>0</v>
      </c>
      <c r="D23" s="96">
        <f>Prehlad!J231</f>
        <v>0</v>
      </c>
      <c r="E23" s="97">
        <f>Prehlad!L231</f>
        <v>0.37462</v>
      </c>
      <c r="F23" s="98">
        <f>Prehlad!N231</f>
        <v>0.2255</v>
      </c>
      <c r="G23" s="98">
        <f>Prehlad!W231</f>
        <v>108.817</v>
      </c>
    </row>
    <row r="24" spans="1:7" ht="12.75">
      <c r="A24" s="95" t="s">
        <v>95</v>
      </c>
      <c r="B24" s="96">
        <f>Prehlad!H245</f>
        <v>0</v>
      </c>
      <c r="C24" s="96">
        <f>Prehlad!I245</f>
        <v>0</v>
      </c>
      <c r="D24" s="96">
        <f>Prehlad!J245</f>
        <v>0</v>
      </c>
      <c r="E24" s="97">
        <f>Prehlad!L245</f>
        <v>0.0004</v>
      </c>
      <c r="F24" s="98">
        <f>Prehlad!N245</f>
        <v>0</v>
      </c>
      <c r="G24" s="98">
        <f>Prehlad!W245</f>
        <v>3.575</v>
      </c>
    </row>
    <row r="25" spans="1:7" ht="12.75">
      <c r="A25" s="95" t="s">
        <v>96</v>
      </c>
      <c r="B25" s="96">
        <f>Prehlad!H266</f>
        <v>0</v>
      </c>
      <c r="C25" s="96">
        <f>Prehlad!I266</f>
        <v>0</v>
      </c>
      <c r="D25" s="96">
        <f>Prehlad!J266</f>
        <v>0</v>
      </c>
      <c r="E25" s="97">
        <f>Prehlad!L266</f>
        <v>0.4800644</v>
      </c>
      <c r="F25" s="98">
        <f>Prehlad!N266</f>
        <v>0</v>
      </c>
      <c r="G25" s="98">
        <f>Prehlad!W266</f>
        <v>19.476999999999997</v>
      </c>
    </row>
    <row r="26" spans="1:7" ht="12.75">
      <c r="A26" s="95" t="s">
        <v>97</v>
      </c>
      <c r="B26" s="96">
        <f>Prehlad!H280</f>
        <v>0</v>
      </c>
      <c r="C26" s="96">
        <f>Prehlad!I280</f>
        <v>0</v>
      </c>
      <c r="D26" s="96">
        <f>Prehlad!J280</f>
        <v>0</v>
      </c>
      <c r="E26" s="97">
        <f>Prehlad!L280</f>
        <v>0.14753176</v>
      </c>
      <c r="F26" s="98">
        <f>Prehlad!N280</f>
        <v>0</v>
      </c>
      <c r="G26" s="98">
        <f>Prehlad!W280</f>
        <v>67.905</v>
      </c>
    </row>
    <row r="27" spans="1:7" ht="12.75">
      <c r="A27" s="95" t="s">
        <v>98</v>
      </c>
      <c r="B27" s="96">
        <f>Prehlad!H287</f>
        <v>0</v>
      </c>
      <c r="C27" s="96">
        <f>Prehlad!I287</f>
        <v>0</v>
      </c>
      <c r="D27" s="96">
        <f>Prehlad!J287</f>
        <v>0</v>
      </c>
      <c r="E27" s="97">
        <f>Prehlad!L287</f>
        <v>0.028262000000000002</v>
      </c>
      <c r="F27" s="98">
        <f>Prehlad!N287</f>
        <v>0</v>
      </c>
      <c r="G27" s="98">
        <f>Prehlad!W287</f>
        <v>10.653</v>
      </c>
    </row>
    <row r="28" spans="1:7" ht="12.75">
      <c r="A28" s="95" t="s">
        <v>99</v>
      </c>
      <c r="B28" s="96">
        <f>Prehlad!H289</f>
        <v>0</v>
      </c>
      <c r="C28" s="96">
        <f>Prehlad!I289</f>
        <v>0</v>
      </c>
      <c r="D28" s="96">
        <f>Prehlad!J289</f>
        <v>0</v>
      </c>
      <c r="E28" s="97">
        <f>Prehlad!L289</f>
        <v>1.3799039800000001</v>
      </c>
      <c r="F28" s="98">
        <f>Prehlad!N289</f>
        <v>0.2255</v>
      </c>
      <c r="G28" s="98">
        <f>Prehlad!W289</f>
        <v>255.52599999999998</v>
      </c>
    </row>
    <row r="30" spans="1:7" ht="12.75">
      <c r="A30" s="95" t="s">
        <v>100</v>
      </c>
      <c r="B30" s="96">
        <f>Prehlad!H294</f>
        <v>0</v>
      </c>
      <c r="C30" s="96">
        <f>Prehlad!I294</f>
        <v>0</v>
      </c>
      <c r="D30" s="96">
        <f>Prehlad!J294</f>
        <v>0</v>
      </c>
      <c r="E30" s="97">
        <f>Prehlad!L294</f>
        <v>0</v>
      </c>
      <c r="F30" s="98">
        <f>Prehlad!N294</f>
        <v>0</v>
      </c>
      <c r="G30" s="98">
        <f>Prehlad!W294</f>
        <v>0</v>
      </c>
    </row>
    <row r="31" spans="1:7" ht="12.75">
      <c r="A31" s="95" t="s">
        <v>101</v>
      </c>
      <c r="B31" s="96">
        <f>Prehlad!H296</f>
        <v>0</v>
      </c>
      <c r="C31" s="96">
        <f>Prehlad!I296</f>
        <v>0</v>
      </c>
      <c r="D31" s="96">
        <f>Prehlad!J296</f>
        <v>0</v>
      </c>
      <c r="E31" s="97">
        <f>Prehlad!L296</f>
        <v>0</v>
      </c>
      <c r="F31" s="98">
        <f>Prehlad!N296</f>
        <v>0</v>
      </c>
      <c r="G31" s="98">
        <f>Prehlad!W296</f>
        <v>0</v>
      </c>
    </row>
    <row r="33" spans="1:7" ht="12.75">
      <c r="A33" s="95" t="s">
        <v>102</v>
      </c>
      <c r="B33" s="96">
        <f>Prehlad!H303</f>
        <v>0</v>
      </c>
      <c r="C33" s="96">
        <f>Prehlad!I303</f>
        <v>0</v>
      </c>
      <c r="D33" s="96">
        <f>Prehlad!J303</f>
        <v>0</v>
      </c>
      <c r="E33" s="97">
        <f>Prehlad!L303</f>
        <v>0</v>
      </c>
      <c r="F33" s="98">
        <f>Prehlad!N303</f>
        <v>0</v>
      </c>
      <c r="G33" s="98">
        <f>Prehlad!W303</f>
        <v>100</v>
      </c>
    </row>
    <row r="34" spans="1:7" ht="12.75">
      <c r="A34" s="95" t="s">
        <v>103</v>
      </c>
      <c r="B34" s="96">
        <f>Prehlad!H305</f>
        <v>0</v>
      </c>
      <c r="C34" s="96">
        <f>Prehlad!I305</f>
        <v>0</v>
      </c>
      <c r="D34" s="96">
        <f>Prehlad!J305</f>
        <v>0</v>
      </c>
      <c r="E34" s="97">
        <f>Prehlad!L305</f>
        <v>0</v>
      </c>
      <c r="F34" s="98">
        <f>Prehlad!N305</f>
        <v>0</v>
      </c>
      <c r="G34" s="98">
        <f>Prehlad!W305</f>
        <v>100</v>
      </c>
    </row>
    <row r="37" spans="1:7" ht="12.75">
      <c r="A37" s="95" t="s">
        <v>104</v>
      </c>
      <c r="B37" s="96">
        <f>Prehlad!H307</f>
        <v>0</v>
      </c>
      <c r="C37" s="96">
        <f>Prehlad!I307</f>
        <v>0</v>
      </c>
      <c r="D37" s="96">
        <f>Prehlad!J307</f>
        <v>0</v>
      </c>
      <c r="E37" s="97">
        <f>Prehlad!L307</f>
        <v>28.651490860000003</v>
      </c>
      <c r="F37" s="98">
        <f>Prehlad!N307</f>
        <v>4.8757</v>
      </c>
      <c r="G37" s="98">
        <f>Prehlad!W307</f>
        <v>1398.411</v>
      </c>
    </row>
  </sheetData>
  <sheetProtection selectLockedCells="1" selectUnlockedCells="1"/>
  <printOptions horizontalCentered="1"/>
  <pageMargins left="0.39375" right="0.3541666666666667" top="0.6298611111111111" bottom="0.5902777777777778" header="0.5118055555555555" footer="0.3541666666666667"/>
  <pageSetup horizontalDpi="300" verticalDpi="300" orientation="portrait" paperSize="9"/>
  <headerFooter alignWithMargins="0">
    <oddFooter>&amp;R&amp;"Arial,Bežné"&amp;10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7"/>
  <sheetViews>
    <sheetView showGridLines="0" workbookViewId="0" topLeftCell="A1">
      <pane ySplit="10" topLeftCell="A11" activePane="bottomLeft" state="frozen"/>
      <selection pane="topLeft" activeCell="A1" sqref="A1"/>
      <selection pane="bottomLeft" activeCell="D235" sqref="D235"/>
    </sheetView>
  </sheetViews>
  <sheetFormatPr defaultColWidth="9.140625" defaultRowHeight="12.75"/>
  <cols>
    <col min="1" max="1" width="4.140625" style="109" customWidth="1"/>
    <col min="2" max="2" width="5.00390625" style="110" customWidth="1"/>
    <col min="3" max="3" width="9.00390625" style="111" customWidth="1"/>
    <col min="4" max="4" width="45.28125" style="112" customWidth="1"/>
    <col min="5" max="5" width="10.7109375" style="113" customWidth="1"/>
    <col min="6" max="6" width="5.28125" style="114" customWidth="1"/>
    <col min="7" max="7" width="9.7109375" style="115" customWidth="1"/>
    <col min="8" max="9" width="9.7109375" style="115" hidden="1" customWidth="1"/>
    <col min="10" max="10" width="10.7109375" style="115" customWidth="1"/>
    <col min="11" max="11" width="7.421875" style="116" hidden="1" customWidth="1"/>
    <col min="12" max="12" width="8.28125" style="116" hidden="1" customWidth="1"/>
    <col min="13" max="13" width="9.140625" style="113" hidden="1" customWidth="1"/>
    <col min="14" max="14" width="7.00390625" style="113" hidden="1" customWidth="1"/>
    <col min="15" max="15" width="3.57421875" style="114" hidden="1" customWidth="1"/>
    <col min="16" max="16" width="12.7109375" style="114" hidden="1" customWidth="1"/>
    <col min="17" max="19" width="13.28125" style="113" hidden="1" customWidth="1"/>
    <col min="20" max="20" width="10.57421875" style="117" hidden="1" customWidth="1"/>
    <col min="21" max="21" width="10.28125" style="117" hidden="1" customWidth="1"/>
    <col min="22" max="22" width="5.7109375" style="117" hidden="1" customWidth="1"/>
    <col min="23" max="23" width="9.00390625" style="118" hidden="1" customWidth="1"/>
    <col min="24" max="25" width="5.7109375" style="114" hidden="1" customWidth="1"/>
    <col min="26" max="26" width="6.57421875" style="114" hidden="1" customWidth="1"/>
    <col min="27" max="27" width="24.8515625" style="114" hidden="1" customWidth="1"/>
    <col min="28" max="28" width="4.28125" style="114" hidden="1" customWidth="1"/>
    <col min="29" max="29" width="8.28125" style="114" hidden="1" customWidth="1"/>
    <col min="30" max="30" width="8.7109375" style="114" hidden="1" customWidth="1"/>
    <col min="31" max="34" width="9.00390625" style="114" hidden="1" customWidth="1"/>
    <col min="35" max="37" width="9.00390625" style="95" hidden="1" customWidth="1"/>
    <col min="38" max="16384" width="9.140625" style="95" customWidth="1"/>
  </cols>
  <sheetData>
    <row r="1" spans="1:30" s="95" customFormat="1" ht="14.25">
      <c r="A1" s="99" t="s">
        <v>71</v>
      </c>
      <c r="E1" s="99"/>
      <c r="G1" s="99" t="s">
        <v>72</v>
      </c>
      <c r="J1" s="96"/>
      <c r="K1" s="97"/>
      <c r="Q1" s="98"/>
      <c r="R1" s="98"/>
      <c r="S1" s="98"/>
      <c r="Z1" s="4" t="s">
        <v>0</v>
      </c>
      <c r="AA1" s="4" t="s">
        <v>1</v>
      </c>
      <c r="AB1" s="4" t="s">
        <v>2</v>
      </c>
      <c r="AC1" s="4" t="s">
        <v>3</v>
      </c>
      <c r="AD1" s="4" t="s">
        <v>4</v>
      </c>
    </row>
    <row r="2" spans="1:30" s="95" customFormat="1" ht="12.75">
      <c r="A2" s="99" t="s">
        <v>73</v>
      </c>
      <c r="E2" s="99"/>
      <c r="G2" s="96"/>
      <c r="H2" s="119"/>
      <c r="J2" s="96"/>
      <c r="K2" s="97"/>
      <c r="Q2" s="98"/>
      <c r="R2" s="98"/>
      <c r="S2" s="98"/>
      <c r="Z2" s="4" t="s">
        <v>7</v>
      </c>
      <c r="AA2" s="9" t="s">
        <v>105</v>
      </c>
      <c r="AB2" s="9" t="s">
        <v>9</v>
      </c>
      <c r="AC2" s="9"/>
      <c r="AD2" s="10"/>
    </row>
    <row r="3" spans="1:30" s="95" customFormat="1" ht="12.75">
      <c r="A3" s="99"/>
      <c r="E3" s="99"/>
      <c r="G3" s="96"/>
      <c r="J3" s="96"/>
      <c r="K3" s="97"/>
      <c r="Q3" s="98"/>
      <c r="R3" s="98"/>
      <c r="S3" s="98"/>
      <c r="Z3" s="4" t="s">
        <v>11</v>
      </c>
      <c r="AA3" s="9" t="s">
        <v>106</v>
      </c>
      <c r="AB3" s="9" t="s">
        <v>9</v>
      </c>
      <c r="AC3" s="9" t="s">
        <v>13</v>
      </c>
      <c r="AD3" s="10" t="s">
        <v>14</v>
      </c>
    </row>
    <row r="4" spans="17:30" s="95" customFormat="1" ht="12.75">
      <c r="Q4" s="98"/>
      <c r="R4" s="98"/>
      <c r="S4" s="98"/>
      <c r="Z4" s="4" t="s">
        <v>16</v>
      </c>
      <c r="AA4" s="9" t="s">
        <v>107</v>
      </c>
      <c r="AB4" s="9" t="s">
        <v>9</v>
      </c>
      <c r="AC4" s="9"/>
      <c r="AD4" s="10"/>
    </row>
    <row r="5" spans="1:30" s="95" customFormat="1" ht="12.75">
      <c r="A5" s="99" t="s">
        <v>10</v>
      </c>
      <c r="Q5" s="98"/>
      <c r="R5" s="98"/>
      <c r="S5" s="98"/>
      <c r="Z5" s="4" t="s">
        <v>20</v>
      </c>
      <c r="AA5" s="9" t="s">
        <v>106</v>
      </c>
      <c r="AB5" s="9" t="s">
        <v>9</v>
      </c>
      <c r="AC5" s="9" t="s">
        <v>13</v>
      </c>
      <c r="AD5" s="10" t="s">
        <v>14</v>
      </c>
    </row>
    <row r="6" spans="1:19" s="95" customFormat="1" ht="12.75">
      <c r="A6" s="99" t="s">
        <v>15</v>
      </c>
      <c r="Q6" s="98"/>
      <c r="R6" s="98"/>
      <c r="S6" s="98"/>
    </row>
    <row r="7" spans="1:19" s="95" customFormat="1" ht="12.75">
      <c r="A7" s="99"/>
      <c r="Q7" s="98"/>
      <c r="R7" s="98"/>
      <c r="S7" s="98"/>
    </row>
    <row r="8" spans="2:19" s="95" customFormat="1" ht="14.25">
      <c r="B8" s="120"/>
      <c r="C8" s="121"/>
      <c r="D8" s="100">
        <f>CONCATENATE(AA2," ",AB2," ",AC2," ",AD2)</f>
        <v>0</v>
      </c>
      <c r="E8" s="98"/>
      <c r="G8" s="96"/>
      <c r="H8" s="96"/>
      <c r="I8" s="96"/>
      <c r="J8" s="96"/>
      <c r="K8" s="97"/>
      <c r="L8" s="97"/>
      <c r="M8" s="98"/>
      <c r="N8" s="98"/>
      <c r="Q8" s="98"/>
      <c r="R8" s="98"/>
      <c r="S8" s="98"/>
    </row>
    <row r="9" spans="1:25" s="95" customFormat="1" ht="12.75">
      <c r="A9" s="101" t="s">
        <v>108</v>
      </c>
      <c r="B9" s="102" t="s">
        <v>109</v>
      </c>
      <c r="C9" s="102" t="s">
        <v>110</v>
      </c>
      <c r="D9" s="102" t="s">
        <v>111</v>
      </c>
      <c r="E9" s="102" t="s">
        <v>112</v>
      </c>
      <c r="F9" s="102" t="s">
        <v>113</v>
      </c>
      <c r="G9" s="102" t="s">
        <v>114</v>
      </c>
      <c r="H9" s="102" t="s">
        <v>31</v>
      </c>
      <c r="I9" s="102" t="s">
        <v>78</v>
      </c>
      <c r="J9" s="102" t="s">
        <v>79</v>
      </c>
      <c r="K9" s="103" t="s">
        <v>80</v>
      </c>
      <c r="L9" s="103"/>
      <c r="M9" s="122" t="s">
        <v>81</v>
      </c>
      <c r="N9" s="122"/>
      <c r="O9" s="123" t="s">
        <v>115</v>
      </c>
      <c r="P9" s="124" t="s">
        <v>116</v>
      </c>
      <c r="Q9" s="125" t="s">
        <v>112</v>
      </c>
      <c r="R9" s="125" t="s">
        <v>112</v>
      </c>
      <c r="S9" s="126" t="s">
        <v>112</v>
      </c>
      <c r="T9" s="127" t="s">
        <v>117</v>
      </c>
      <c r="U9" s="127" t="s">
        <v>118</v>
      </c>
      <c r="V9" s="127" t="s">
        <v>119</v>
      </c>
      <c r="W9" s="108" t="s">
        <v>83</v>
      </c>
      <c r="X9" s="108" t="s">
        <v>120</v>
      </c>
      <c r="Y9" s="108" t="s">
        <v>121</v>
      </c>
    </row>
    <row r="10" spans="1:23" s="95" customFormat="1" ht="12.75">
      <c r="A10" s="105" t="s">
        <v>122</v>
      </c>
      <c r="B10" s="106" t="s">
        <v>123</v>
      </c>
      <c r="C10" s="128"/>
      <c r="D10" s="106" t="s">
        <v>124</v>
      </c>
      <c r="E10" s="106" t="s">
        <v>125</v>
      </c>
      <c r="F10" s="106" t="s">
        <v>126</v>
      </c>
      <c r="G10" s="106" t="s">
        <v>127</v>
      </c>
      <c r="H10" s="106" t="s">
        <v>128</v>
      </c>
      <c r="I10" s="106" t="s">
        <v>82</v>
      </c>
      <c r="J10" s="106"/>
      <c r="K10" s="106" t="s">
        <v>114</v>
      </c>
      <c r="L10" s="106" t="s">
        <v>79</v>
      </c>
      <c r="M10" s="129" t="s">
        <v>114</v>
      </c>
      <c r="N10" s="106" t="s">
        <v>79</v>
      </c>
      <c r="O10" s="107" t="s">
        <v>129</v>
      </c>
      <c r="P10" s="130"/>
      <c r="Q10" s="131" t="s">
        <v>130</v>
      </c>
      <c r="R10" s="131" t="s">
        <v>131</v>
      </c>
      <c r="S10" s="132" t="s">
        <v>132</v>
      </c>
      <c r="T10" s="127" t="s">
        <v>133</v>
      </c>
      <c r="U10" s="127" t="s">
        <v>134</v>
      </c>
      <c r="V10" s="127" t="s">
        <v>135</v>
      </c>
      <c r="W10" s="108"/>
    </row>
    <row r="12" ht="12.75">
      <c r="B12" s="133" t="s">
        <v>136</v>
      </c>
    </row>
    <row r="13" ht="12.75">
      <c r="B13" s="111" t="s">
        <v>84</v>
      </c>
    </row>
    <row r="14" spans="1:27" ht="13.5" customHeight="1">
      <c r="A14" s="109" t="s">
        <v>137</v>
      </c>
      <c r="B14" s="110" t="s">
        <v>138</v>
      </c>
      <c r="C14" s="111" t="s">
        <v>139</v>
      </c>
      <c r="D14" s="112" t="s">
        <v>140</v>
      </c>
      <c r="E14" s="113">
        <v>3</v>
      </c>
      <c r="F14" s="114" t="s">
        <v>141</v>
      </c>
      <c r="O14" s="114">
        <v>20</v>
      </c>
      <c r="P14" s="114" t="s">
        <v>142</v>
      </c>
      <c r="V14" s="117" t="s">
        <v>60</v>
      </c>
      <c r="W14" s="118">
        <v>0.498</v>
      </c>
      <c r="Z14" s="114" t="s">
        <v>143</v>
      </c>
      <c r="AA14" s="114">
        <v>1020200020010</v>
      </c>
    </row>
    <row r="15" spans="4:22" ht="18.75">
      <c r="D15" s="112" t="s">
        <v>144</v>
      </c>
      <c r="V15" s="117" t="s">
        <v>145</v>
      </c>
    </row>
    <row r="16" spans="4:22" ht="12.75">
      <c r="D16" s="112" t="s">
        <v>146</v>
      </c>
      <c r="V16" s="117" t="s">
        <v>145</v>
      </c>
    </row>
    <row r="17" spans="1:27" ht="18.75">
      <c r="A17" s="109" t="s">
        <v>137</v>
      </c>
      <c r="B17" s="110" t="s">
        <v>138</v>
      </c>
      <c r="C17" s="111" t="s">
        <v>147</v>
      </c>
      <c r="D17" s="112" t="s">
        <v>148</v>
      </c>
      <c r="E17" s="113">
        <v>3</v>
      </c>
      <c r="F17" s="114" t="s">
        <v>141</v>
      </c>
      <c r="O17" s="114">
        <v>20</v>
      </c>
      <c r="P17" s="114" t="s">
        <v>142</v>
      </c>
      <c r="V17" s="117" t="s">
        <v>60</v>
      </c>
      <c r="W17" s="118">
        <v>0.105</v>
      </c>
      <c r="Z17" s="114" t="s">
        <v>143</v>
      </c>
      <c r="AA17" s="114">
        <v>1020200020090</v>
      </c>
    </row>
    <row r="18" spans="1:27" ht="14.25" customHeight="1">
      <c r="A18" s="109" t="s">
        <v>137</v>
      </c>
      <c r="B18" s="110" t="s">
        <v>149</v>
      </c>
      <c r="C18" s="111" t="s">
        <v>150</v>
      </c>
      <c r="D18" s="112" t="s">
        <v>151</v>
      </c>
      <c r="E18" s="113">
        <v>3</v>
      </c>
      <c r="F18" s="114" t="s">
        <v>141</v>
      </c>
      <c r="O18" s="114">
        <v>20</v>
      </c>
      <c r="P18" s="114" t="s">
        <v>142</v>
      </c>
      <c r="V18" s="117" t="s">
        <v>60</v>
      </c>
      <c r="W18" s="118">
        <v>0.033</v>
      </c>
      <c r="Z18" s="114" t="s">
        <v>152</v>
      </c>
      <c r="AA18" s="114">
        <v>1060203010030</v>
      </c>
    </row>
    <row r="19" spans="1:27" ht="18.75">
      <c r="A19" s="109" t="s">
        <v>137</v>
      </c>
      <c r="B19" s="110" t="s">
        <v>149</v>
      </c>
      <c r="C19" s="111" t="s">
        <v>153</v>
      </c>
      <c r="D19" s="112" t="s">
        <v>154</v>
      </c>
      <c r="E19" s="113">
        <v>3</v>
      </c>
      <c r="F19" s="114" t="s">
        <v>141</v>
      </c>
      <c r="O19" s="114">
        <v>20</v>
      </c>
      <c r="P19" s="114" t="s">
        <v>142</v>
      </c>
      <c r="V19" s="117" t="s">
        <v>60</v>
      </c>
      <c r="W19" s="118">
        <v>1.8</v>
      </c>
      <c r="Z19" s="114" t="s">
        <v>143</v>
      </c>
      <c r="AA19" s="114">
        <v>1060700070020</v>
      </c>
    </row>
    <row r="20" spans="1:27" ht="18.75">
      <c r="A20" s="109" t="s">
        <v>137</v>
      </c>
      <c r="B20" s="110" t="s">
        <v>149</v>
      </c>
      <c r="C20" s="111" t="s">
        <v>155</v>
      </c>
      <c r="D20" s="112" t="s">
        <v>156</v>
      </c>
      <c r="E20" s="113">
        <v>3</v>
      </c>
      <c r="F20" s="114" t="s">
        <v>141</v>
      </c>
      <c r="O20" s="114">
        <v>20</v>
      </c>
      <c r="P20" s="114" t="s">
        <v>142</v>
      </c>
      <c r="V20" s="117" t="s">
        <v>60</v>
      </c>
      <c r="W20" s="118">
        <v>0.027</v>
      </c>
      <c r="Z20" s="114" t="s">
        <v>152</v>
      </c>
      <c r="AA20" s="114">
        <v>1040100070010</v>
      </c>
    </row>
    <row r="21" spans="1:27" ht="18.75">
      <c r="A21" s="109" t="s">
        <v>137</v>
      </c>
      <c r="B21" s="110" t="s">
        <v>149</v>
      </c>
      <c r="C21" s="111" t="s">
        <v>157</v>
      </c>
      <c r="D21" s="112" t="s">
        <v>158</v>
      </c>
      <c r="E21" s="113">
        <v>3</v>
      </c>
      <c r="F21" s="114" t="s">
        <v>141</v>
      </c>
      <c r="O21" s="114">
        <v>20</v>
      </c>
      <c r="P21" s="114" t="s">
        <v>142</v>
      </c>
      <c r="V21" s="117" t="s">
        <v>60</v>
      </c>
      <c r="Z21" s="114" t="s">
        <v>159</v>
      </c>
      <c r="AA21" s="114" t="s">
        <v>142</v>
      </c>
    </row>
    <row r="22" spans="4:23" ht="12.75">
      <c r="D22" s="134" t="s">
        <v>160</v>
      </c>
      <c r="E22" s="135">
        <f>J22</f>
        <v>0</v>
      </c>
      <c r="H22" s="135"/>
      <c r="I22" s="135"/>
      <c r="J22" s="135"/>
      <c r="L22" s="136">
        <f>SUM(L12:L21)</f>
        <v>0</v>
      </c>
      <c r="N22" s="137">
        <f>SUM(N12:N21)</f>
        <v>0</v>
      </c>
      <c r="W22" s="118">
        <f>SUM(W12:W21)</f>
        <v>2.463</v>
      </c>
    </row>
    <row r="24" ht="12.75">
      <c r="B24" s="111" t="s">
        <v>85</v>
      </c>
    </row>
    <row r="25" spans="1:27" ht="18.75">
      <c r="A25" s="109" t="s">
        <v>137</v>
      </c>
      <c r="B25" s="110" t="s">
        <v>161</v>
      </c>
      <c r="C25" s="111" t="s">
        <v>162</v>
      </c>
      <c r="D25" s="112" t="s">
        <v>163</v>
      </c>
      <c r="E25" s="113">
        <v>0.6</v>
      </c>
      <c r="F25" s="114" t="s">
        <v>141</v>
      </c>
      <c r="K25" s="116">
        <v>1.77807</v>
      </c>
      <c r="L25" s="116">
        <f>E25*K25</f>
        <v>1.066842</v>
      </c>
      <c r="O25" s="114">
        <v>20</v>
      </c>
      <c r="P25" s="114" t="s">
        <v>142</v>
      </c>
      <c r="V25" s="117" t="s">
        <v>60</v>
      </c>
      <c r="W25" s="118">
        <v>2.305</v>
      </c>
      <c r="Z25" s="114" t="s">
        <v>164</v>
      </c>
      <c r="AA25" s="114">
        <v>12020201008170</v>
      </c>
    </row>
    <row r="26" spans="4:22" ht="18.75">
      <c r="D26" s="112" t="s">
        <v>165</v>
      </c>
      <c r="V26" s="117" t="s">
        <v>145</v>
      </c>
    </row>
    <row r="27" spans="4:22" ht="12.75">
      <c r="D27" s="112" t="s">
        <v>166</v>
      </c>
      <c r="V27" s="117" t="s">
        <v>145</v>
      </c>
    </row>
    <row r="28" spans="1:27" ht="18.75">
      <c r="A28" s="109" t="s">
        <v>137</v>
      </c>
      <c r="B28" s="110" t="s">
        <v>161</v>
      </c>
      <c r="C28" s="111" t="s">
        <v>167</v>
      </c>
      <c r="D28" s="112" t="s">
        <v>168</v>
      </c>
      <c r="E28" s="113">
        <v>1</v>
      </c>
      <c r="F28" s="114" t="s">
        <v>169</v>
      </c>
      <c r="K28" s="116">
        <v>0.02755</v>
      </c>
      <c r="L28" s="116">
        <f>E28*K28</f>
        <v>0.02755</v>
      </c>
      <c r="O28" s="114">
        <v>20</v>
      </c>
      <c r="P28" s="114" t="s">
        <v>142</v>
      </c>
      <c r="V28" s="117" t="s">
        <v>60</v>
      </c>
      <c r="W28" s="118">
        <v>0.664</v>
      </c>
      <c r="Z28" s="114" t="s">
        <v>170</v>
      </c>
      <c r="AA28" s="114">
        <v>12020616008010</v>
      </c>
    </row>
    <row r="29" spans="4:22" ht="18.75">
      <c r="D29" s="112" t="s">
        <v>171</v>
      </c>
      <c r="V29" s="117" t="s">
        <v>145</v>
      </c>
    </row>
    <row r="30" spans="4:22" ht="12.75">
      <c r="D30" s="112" t="s">
        <v>172</v>
      </c>
      <c r="V30" s="117" t="s">
        <v>145</v>
      </c>
    </row>
    <row r="31" spans="1:27" ht="12" customHeight="1">
      <c r="A31" s="109" t="s">
        <v>137</v>
      </c>
      <c r="B31" s="110" t="s">
        <v>173</v>
      </c>
      <c r="C31" s="111" t="s">
        <v>174</v>
      </c>
      <c r="D31" s="112" t="s">
        <v>175</v>
      </c>
      <c r="E31" s="113">
        <v>1.5</v>
      </c>
      <c r="F31" s="114" t="s">
        <v>141</v>
      </c>
      <c r="K31" s="116">
        <v>2.4664</v>
      </c>
      <c r="L31" s="116">
        <f>E31*K31</f>
        <v>3.6996</v>
      </c>
      <c r="O31" s="114">
        <v>20</v>
      </c>
      <c r="P31" s="114" t="s">
        <v>142</v>
      </c>
      <c r="V31" s="117" t="s">
        <v>60</v>
      </c>
      <c r="W31" s="118">
        <v>3.003</v>
      </c>
      <c r="Z31" s="114" t="s">
        <v>176</v>
      </c>
      <c r="AA31" s="114">
        <v>11040202050010</v>
      </c>
    </row>
    <row r="32" spans="4:22" ht="12.75">
      <c r="D32" s="112" t="s">
        <v>177</v>
      </c>
      <c r="V32" s="117" t="s">
        <v>145</v>
      </c>
    </row>
    <row r="33" spans="4:23" ht="12.75">
      <c r="D33" s="134" t="s">
        <v>178</v>
      </c>
      <c r="E33" s="135">
        <f>J33</f>
        <v>0</v>
      </c>
      <c r="H33" s="135"/>
      <c r="I33" s="135"/>
      <c r="J33" s="135"/>
      <c r="L33" s="136">
        <f>SUM(L24:L32)</f>
        <v>4.793992</v>
      </c>
      <c r="N33" s="137">
        <f>SUM(N24:N32)</f>
        <v>0</v>
      </c>
      <c r="W33" s="118">
        <f>SUM(W24:W32)</f>
        <v>5.972</v>
      </c>
    </row>
    <row r="35" ht="12.75">
      <c r="B35" s="111" t="s">
        <v>86</v>
      </c>
    </row>
    <row r="36" spans="1:27" ht="15" customHeight="1">
      <c r="A36" s="109" t="s">
        <v>137</v>
      </c>
      <c r="B36" s="110" t="s">
        <v>179</v>
      </c>
      <c r="C36" s="111" t="s">
        <v>180</v>
      </c>
      <c r="D36" s="112" t="s">
        <v>181</v>
      </c>
      <c r="E36" s="113">
        <v>12</v>
      </c>
      <c r="F36" s="114" t="s">
        <v>182</v>
      </c>
      <c r="K36" s="116">
        <v>0.20266</v>
      </c>
      <c r="L36" s="116">
        <f>E36*K36</f>
        <v>2.43192</v>
      </c>
      <c r="O36" s="114">
        <v>20</v>
      </c>
      <c r="P36" s="114" t="s">
        <v>142</v>
      </c>
      <c r="V36" s="117" t="s">
        <v>60</v>
      </c>
      <c r="W36" s="118">
        <v>0.408</v>
      </c>
      <c r="Z36" s="114" t="s">
        <v>183</v>
      </c>
      <c r="AA36" s="114">
        <v>32200103010010</v>
      </c>
    </row>
    <row r="37" spans="4:22" ht="18.75">
      <c r="D37" s="112" t="s">
        <v>184</v>
      </c>
      <c r="V37" s="117" t="s">
        <v>145</v>
      </c>
    </row>
    <row r="38" spans="4:22" ht="12.75">
      <c r="D38" s="112" t="s">
        <v>185</v>
      </c>
      <c r="V38" s="117" t="s">
        <v>145</v>
      </c>
    </row>
    <row r="39" spans="4:23" ht="12.75">
      <c r="D39" s="134" t="s">
        <v>186</v>
      </c>
      <c r="E39" s="135">
        <f>J39</f>
        <v>0</v>
      </c>
      <c r="H39" s="135"/>
      <c r="I39" s="135"/>
      <c r="J39" s="135"/>
      <c r="L39" s="136">
        <f>SUM(L35:L38)</f>
        <v>2.43192</v>
      </c>
      <c r="N39" s="137">
        <f>SUM(N35:N38)</f>
        <v>0</v>
      </c>
      <c r="W39" s="118">
        <f>SUM(W35:W38)</f>
        <v>0.408</v>
      </c>
    </row>
    <row r="41" ht="12.75">
      <c r="B41" s="111" t="s">
        <v>87</v>
      </c>
    </row>
    <row r="42" spans="1:27" ht="18.75">
      <c r="A42" s="109" t="s">
        <v>137</v>
      </c>
      <c r="B42" s="110" t="s">
        <v>187</v>
      </c>
      <c r="C42" s="111" t="s">
        <v>188</v>
      </c>
      <c r="D42" s="112" t="s">
        <v>189</v>
      </c>
      <c r="E42" s="113">
        <v>12</v>
      </c>
      <c r="F42" s="114" t="s">
        <v>182</v>
      </c>
      <c r="K42" s="116">
        <v>0.27994</v>
      </c>
      <c r="L42" s="116">
        <f>E42*K42</f>
        <v>3.35928</v>
      </c>
      <c r="O42" s="114">
        <v>20</v>
      </c>
      <c r="P42" s="114" t="s">
        <v>142</v>
      </c>
      <c r="V42" s="117" t="s">
        <v>60</v>
      </c>
      <c r="W42" s="118">
        <v>0.3</v>
      </c>
      <c r="Z42" s="114" t="s">
        <v>190</v>
      </c>
      <c r="AA42" s="114">
        <v>22010104000140</v>
      </c>
    </row>
    <row r="43" spans="4:22" ht="18.75">
      <c r="D43" s="112" t="s">
        <v>191</v>
      </c>
      <c r="V43" s="117" t="s">
        <v>145</v>
      </c>
    </row>
    <row r="44" spans="4:22" ht="12.75">
      <c r="D44" s="112" t="s">
        <v>185</v>
      </c>
      <c r="V44" s="117" t="s">
        <v>145</v>
      </c>
    </row>
    <row r="45" spans="1:27" ht="15" customHeight="1">
      <c r="A45" s="109" t="s">
        <v>137</v>
      </c>
      <c r="B45" s="110" t="s">
        <v>187</v>
      </c>
      <c r="C45" s="111" t="s">
        <v>192</v>
      </c>
      <c r="D45" s="112" t="s">
        <v>193</v>
      </c>
      <c r="E45" s="113">
        <v>12</v>
      </c>
      <c r="F45" s="114" t="s">
        <v>182</v>
      </c>
      <c r="K45" s="116">
        <v>0.0842</v>
      </c>
      <c r="L45" s="116">
        <f>E45*K45</f>
        <v>1.0104</v>
      </c>
      <c r="O45" s="114">
        <v>20</v>
      </c>
      <c r="P45" s="114" t="s">
        <v>142</v>
      </c>
      <c r="V45" s="117" t="s">
        <v>60</v>
      </c>
      <c r="W45" s="118">
        <v>9.42</v>
      </c>
      <c r="Z45" s="114" t="s">
        <v>194</v>
      </c>
      <c r="AA45" s="114">
        <v>22040417010010</v>
      </c>
    </row>
    <row r="46" spans="4:22" ht="12.75">
      <c r="D46" s="112" t="s">
        <v>185</v>
      </c>
      <c r="V46" s="117" t="s">
        <v>145</v>
      </c>
    </row>
    <row r="47" spans="1:27" ht="18.75">
      <c r="A47" s="109" t="s">
        <v>137</v>
      </c>
      <c r="B47" s="110" t="s">
        <v>195</v>
      </c>
      <c r="C47" s="111" t="s">
        <v>196</v>
      </c>
      <c r="D47" s="112" t="s">
        <v>197</v>
      </c>
      <c r="E47" s="113">
        <v>12.6</v>
      </c>
      <c r="F47" s="114" t="s">
        <v>182</v>
      </c>
      <c r="K47" s="116">
        <v>0.1296</v>
      </c>
      <c r="L47" s="116">
        <f>E47*K47</f>
        <v>1.63296</v>
      </c>
      <c r="O47" s="114">
        <v>20</v>
      </c>
      <c r="P47" s="114" t="s">
        <v>142</v>
      </c>
      <c r="V47" s="117" t="s">
        <v>60</v>
      </c>
      <c r="Z47" s="114" t="s">
        <v>198</v>
      </c>
      <c r="AA47" s="114" t="s">
        <v>142</v>
      </c>
    </row>
    <row r="48" spans="4:22" ht="12.75">
      <c r="D48" s="112" t="s">
        <v>199</v>
      </c>
      <c r="V48" s="117" t="s">
        <v>145</v>
      </c>
    </row>
    <row r="49" spans="4:23" ht="12.75">
      <c r="D49" s="134" t="s">
        <v>200</v>
      </c>
      <c r="E49" s="135">
        <f>J49</f>
        <v>0</v>
      </c>
      <c r="H49" s="135"/>
      <c r="I49" s="135"/>
      <c r="J49" s="135"/>
      <c r="L49" s="136">
        <f>SUM(L41:L48)</f>
        <v>6.0026399999999995</v>
      </c>
      <c r="N49" s="137">
        <f>SUM(N41:N48)</f>
        <v>0</v>
      </c>
      <c r="W49" s="118">
        <f>SUM(W41:W48)</f>
        <v>9.72</v>
      </c>
    </row>
    <row r="51" ht="12.75">
      <c r="B51" s="111" t="s">
        <v>88</v>
      </c>
    </row>
    <row r="52" spans="1:27" ht="13.5" customHeight="1">
      <c r="A52" s="109" t="s">
        <v>137</v>
      </c>
      <c r="B52" s="110" t="s">
        <v>161</v>
      </c>
      <c r="C52" s="111" t="s">
        <v>201</v>
      </c>
      <c r="D52" s="112" t="s">
        <v>202</v>
      </c>
      <c r="E52" s="113">
        <v>0.7</v>
      </c>
      <c r="F52" s="114" t="s">
        <v>182</v>
      </c>
      <c r="K52" s="116">
        <v>0.05731</v>
      </c>
      <c r="L52" s="116">
        <f>E52*K52</f>
        <v>0.040117</v>
      </c>
      <c r="O52" s="114">
        <v>20</v>
      </c>
      <c r="P52" s="114" t="s">
        <v>142</v>
      </c>
      <c r="V52" s="117" t="s">
        <v>60</v>
      </c>
      <c r="W52" s="118">
        <v>0.699</v>
      </c>
      <c r="Z52" s="114" t="s">
        <v>203</v>
      </c>
      <c r="AA52" s="114">
        <v>13030403008510</v>
      </c>
    </row>
    <row r="53" spans="4:22" ht="18.75">
      <c r="D53" s="112" t="s">
        <v>204</v>
      </c>
      <c r="V53" s="117" t="s">
        <v>145</v>
      </c>
    </row>
    <row r="54" spans="4:22" ht="12.75">
      <c r="D54" s="112" t="s">
        <v>205</v>
      </c>
      <c r="V54" s="117" t="s">
        <v>145</v>
      </c>
    </row>
    <row r="55" spans="4:22" ht="12.75">
      <c r="D55" s="112" t="s">
        <v>206</v>
      </c>
      <c r="V55" s="117" t="s">
        <v>145</v>
      </c>
    </row>
    <row r="58" spans="1:27" ht="18.75">
      <c r="A58" s="109" t="s">
        <v>137</v>
      </c>
      <c r="B58" s="110" t="s">
        <v>173</v>
      </c>
      <c r="C58" s="111" t="s">
        <v>207</v>
      </c>
      <c r="D58" s="112" t="s">
        <v>208</v>
      </c>
      <c r="E58" s="113">
        <v>108</v>
      </c>
      <c r="F58" s="114" t="s">
        <v>182</v>
      </c>
      <c r="K58" s="116">
        <v>0.00243</v>
      </c>
      <c r="L58" s="116">
        <f>E58*K58</f>
        <v>0.26244</v>
      </c>
      <c r="O58" s="114">
        <v>20</v>
      </c>
      <c r="P58" s="114" t="s">
        <v>142</v>
      </c>
      <c r="V58" s="117" t="s">
        <v>60</v>
      </c>
      <c r="W58" s="118">
        <v>27.648</v>
      </c>
      <c r="Z58" s="114" t="s">
        <v>203</v>
      </c>
      <c r="AA58" s="114">
        <v>130310</v>
      </c>
    </row>
    <row r="59" spans="4:22" ht="18.75">
      <c r="D59" s="112" t="s">
        <v>209</v>
      </c>
      <c r="V59" s="117" t="s">
        <v>145</v>
      </c>
    </row>
    <row r="60" spans="4:22" ht="12.75">
      <c r="D60" s="112" t="s">
        <v>210</v>
      </c>
      <c r="V60" s="117" t="s">
        <v>145</v>
      </c>
    </row>
    <row r="61" spans="1:27" ht="18.75">
      <c r="A61" s="109" t="s">
        <v>137</v>
      </c>
      <c r="B61" s="110" t="s">
        <v>173</v>
      </c>
      <c r="C61" s="111" t="s">
        <v>211</v>
      </c>
      <c r="D61" s="112" t="s">
        <v>212</v>
      </c>
      <c r="E61" s="113">
        <v>108</v>
      </c>
      <c r="F61" s="114" t="s">
        <v>182</v>
      </c>
      <c r="K61" s="116">
        <v>0.00446</v>
      </c>
      <c r="L61" s="116">
        <f>E61*K61</f>
        <v>0.48168000000000005</v>
      </c>
      <c r="O61" s="114">
        <v>20</v>
      </c>
      <c r="P61" s="114" t="s">
        <v>142</v>
      </c>
      <c r="V61" s="117" t="s">
        <v>60</v>
      </c>
      <c r="W61" s="118">
        <v>28.512</v>
      </c>
      <c r="Z61" s="114" t="s">
        <v>203</v>
      </c>
      <c r="AA61" s="114" t="s">
        <v>142</v>
      </c>
    </row>
    <row r="62" spans="4:22" ht="18.75">
      <c r="D62" s="112" t="s">
        <v>209</v>
      </c>
      <c r="V62" s="117" t="s">
        <v>145</v>
      </c>
    </row>
    <row r="63" spans="4:22" ht="12.75">
      <c r="D63" s="112" t="s">
        <v>210</v>
      </c>
      <c r="V63" s="117" t="s">
        <v>145</v>
      </c>
    </row>
    <row r="64" spans="1:27" ht="18.75">
      <c r="A64" s="109" t="s">
        <v>137</v>
      </c>
      <c r="B64" s="110" t="s">
        <v>173</v>
      </c>
      <c r="C64" s="111" t="s">
        <v>213</v>
      </c>
      <c r="D64" s="112" t="s">
        <v>214</v>
      </c>
      <c r="E64" s="113">
        <v>527.905</v>
      </c>
      <c r="F64" s="114" t="s">
        <v>182</v>
      </c>
      <c r="K64" s="116">
        <v>0.0034</v>
      </c>
      <c r="L64" s="116">
        <f>E64*K64</f>
        <v>1.7948769999999998</v>
      </c>
      <c r="O64" s="114">
        <v>20</v>
      </c>
      <c r="P64" s="114" t="s">
        <v>142</v>
      </c>
      <c r="V64" s="117" t="s">
        <v>60</v>
      </c>
      <c r="W64" s="118">
        <v>194.797</v>
      </c>
      <c r="Z64" s="114" t="s">
        <v>203</v>
      </c>
      <c r="AA64" s="114">
        <v>13090910001420</v>
      </c>
    </row>
    <row r="65" spans="4:22" ht="18.75">
      <c r="D65" s="112" t="s">
        <v>215</v>
      </c>
      <c r="V65" s="117" t="s">
        <v>145</v>
      </c>
    </row>
    <row r="66" spans="4:22" ht="12.75">
      <c r="D66" s="112" t="s">
        <v>216</v>
      </c>
      <c r="V66" s="117" t="s">
        <v>145</v>
      </c>
    </row>
    <row r="67" spans="4:22" ht="12.75">
      <c r="D67" s="112" t="s">
        <v>217</v>
      </c>
      <c r="V67" s="117" t="s">
        <v>145</v>
      </c>
    </row>
    <row r="68" spans="4:22" ht="18.75">
      <c r="D68" s="112" t="s">
        <v>218</v>
      </c>
      <c r="V68" s="117" t="s">
        <v>145</v>
      </c>
    </row>
    <row r="69" spans="4:22" ht="12.75">
      <c r="D69" s="112" t="s">
        <v>219</v>
      </c>
      <c r="V69" s="117" t="s">
        <v>145</v>
      </c>
    </row>
    <row r="70" spans="4:22" ht="12.75">
      <c r="D70" s="112" t="s">
        <v>217</v>
      </c>
      <c r="V70" s="117" t="s">
        <v>145</v>
      </c>
    </row>
    <row r="71" spans="4:22" ht="18.75">
      <c r="D71" s="112" t="s">
        <v>220</v>
      </c>
      <c r="V71" s="117" t="s">
        <v>145</v>
      </c>
    </row>
    <row r="72" spans="4:22" ht="12.75">
      <c r="D72" s="112" t="s">
        <v>221</v>
      </c>
      <c r="V72" s="117" t="s">
        <v>145</v>
      </c>
    </row>
    <row r="73" spans="4:22" ht="12.75">
      <c r="D73" s="112" t="s">
        <v>222</v>
      </c>
      <c r="V73" s="117" t="s">
        <v>145</v>
      </c>
    </row>
    <row r="74" spans="4:22" ht="12.75">
      <c r="D74" s="112" t="s">
        <v>223</v>
      </c>
      <c r="V74" s="117" t="s">
        <v>145</v>
      </c>
    </row>
    <row r="75" spans="4:22" ht="12.75">
      <c r="D75" s="112" t="s">
        <v>224</v>
      </c>
      <c r="V75" s="117" t="s">
        <v>145</v>
      </c>
    </row>
    <row r="76" spans="4:22" ht="12.75">
      <c r="D76" s="112" t="s">
        <v>225</v>
      </c>
      <c r="V76" s="117" t="s">
        <v>145</v>
      </c>
    </row>
    <row r="77" spans="4:22" ht="12.75">
      <c r="D77" s="112" t="s">
        <v>226</v>
      </c>
      <c r="V77" s="117" t="s">
        <v>145</v>
      </c>
    </row>
    <row r="78" spans="4:22" ht="12.75">
      <c r="D78" s="112" t="s">
        <v>217</v>
      </c>
      <c r="V78" s="117" t="s">
        <v>145</v>
      </c>
    </row>
    <row r="79" spans="1:27" ht="18.75">
      <c r="A79" s="109" t="s">
        <v>137</v>
      </c>
      <c r="B79" s="110" t="s">
        <v>173</v>
      </c>
      <c r="C79" s="111" t="s">
        <v>227</v>
      </c>
      <c r="D79" s="112" t="s">
        <v>228</v>
      </c>
      <c r="E79" s="113">
        <v>30</v>
      </c>
      <c r="F79" s="114" t="s">
        <v>182</v>
      </c>
      <c r="K79" s="116">
        <v>0.01938</v>
      </c>
      <c r="L79" s="116">
        <f>E79*K79</f>
        <v>0.5814</v>
      </c>
      <c r="O79" s="114">
        <v>20</v>
      </c>
      <c r="P79" s="114" t="s">
        <v>142</v>
      </c>
      <c r="V79" s="117" t="s">
        <v>60</v>
      </c>
      <c r="W79" s="118">
        <v>24.84</v>
      </c>
      <c r="Z79" s="114" t="s">
        <v>229</v>
      </c>
      <c r="AA79" s="114">
        <v>61030108031010</v>
      </c>
    </row>
    <row r="80" spans="4:22" ht="12.75">
      <c r="D80" s="112" t="s">
        <v>216</v>
      </c>
      <c r="V80" s="117" t="s">
        <v>145</v>
      </c>
    </row>
    <row r="81" spans="4:22" ht="29.25" customHeight="1">
      <c r="D81" s="112" t="s">
        <v>230</v>
      </c>
      <c r="V81" s="117" t="s">
        <v>231</v>
      </c>
    </row>
    <row r="82" spans="1:27" ht="18.75">
      <c r="A82" s="109" t="s">
        <v>137</v>
      </c>
      <c r="B82" s="110" t="s">
        <v>173</v>
      </c>
      <c r="C82" s="111" t="s">
        <v>232</v>
      </c>
      <c r="D82" s="112" t="s">
        <v>233</v>
      </c>
      <c r="E82" s="113">
        <v>475</v>
      </c>
      <c r="F82" s="114" t="s">
        <v>182</v>
      </c>
      <c r="K82" s="116">
        <v>0.01307</v>
      </c>
      <c r="L82" s="116">
        <f>E82*K82</f>
        <v>6.20825</v>
      </c>
      <c r="O82" s="114">
        <v>20</v>
      </c>
      <c r="P82" s="114" t="s">
        <v>142</v>
      </c>
      <c r="V82" s="117" t="s">
        <v>60</v>
      </c>
      <c r="W82" s="118">
        <v>341.05</v>
      </c>
      <c r="Z82" s="114" t="s">
        <v>229</v>
      </c>
      <c r="AA82" s="114">
        <v>61030108034610</v>
      </c>
    </row>
    <row r="83" spans="4:22" ht="12.75">
      <c r="D83" s="112" t="s">
        <v>219</v>
      </c>
      <c r="V83" s="117" t="s">
        <v>145</v>
      </c>
    </row>
    <row r="84" spans="4:22" ht="31.5" customHeight="1">
      <c r="D84" s="112" t="s">
        <v>230</v>
      </c>
      <c r="V84" s="117" t="s">
        <v>231</v>
      </c>
    </row>
    <row r="85" spans="1:27" ht="28.5" customHeight="1">
      <c r="A85" s="109" t="s">
        <v>137</v>
      </c>
      <c r="B85" s="110" t="s">
        <v>173</v>
      </c>
      <c r="C85" s="111" t="s">
        <v>234</v>
      </c>
      <c r="D85" s="112" t="s">
        <v>235</v>
      </c>
      <c r="E85" s="113">
        <v>19.44</v>
      </c>
      <c r="F85" s="114" t="s">
        <v>182</v>
      </c>
      <c r="O85" s="114">
        <v>20</v>
      </c>
      <c r="P85" s="114" t="s">
        <v>142</v>
      </c>
      <c r="V85" s="117" t="s">
        <v>60</v>
      </c>
      <c r="Z85" s="114" t="s">
        <v>229</v>
      </c>
      <c r="AA85" s="114" t="s">
        <v>142</v>
      </c>
    </row>
    <row r="86" spans="4:22" ht="18.75">
      <c r="D86" s="112" t="s">
        <v>236</v>
      </c>
      <c r="V86" s="117" t="s">
        <v>145</v>
      </c>
    </row>
    <row r="87" spans="4:22" ht="12.75">
      <c r="D87" s="112" t="s">
        <v>221</v>
      </c>
      <c r="V87" s="117" t="s">
        <v>145</v>
      </c>
    </row>
    <row r="88" spans="4:22" ht="12.75">
      <c r="D88" s="112" t="s">
        <v>223</v>
      </c>
      <c r="V88" s="117" t="s">
        <v>145</v>
      </c>
    </row>
    <row r="89" spans="4:22" ht="12.75">
      <c r="D89" s="112" t="s">
        <v>225</v>
      </c>
      <c r="V89" s="117" t="s">
        <v>145</v>
      </c>
    </row>
    <row r="90" spans="4:22" ht="12.75">
      <c r="D90" s="112" t="s">
        <v>217</v>
      </c>
      <c r="V90" s="117" t="s">
        <v>145</v>
      </c>
    </row>
    <row r="91" spans="1:27" ht="15.75" customHeight="1">
      <c r="A91" s="109" t="s">
        <v>137</v>
      </c>
      <c r="B91" s="110" t="s">
        <v>173</v>
      </c>
      <c r="C91" s="111" t="s">
        <v>237</v>
      </c>
      <c r="D91" s="112" t="s">
        <v>238</v>
      </c>
      <c r="E91" s="113">
        <v>23.34</v>
      </c>
      <c r="F91" s="114" t="s">
        <v>239</v>
      </c>
      <c r="O91" s="114">
        <v>20</v>
      </c>
      <c r="P91" s="114" t="s">
        <v>142</v>
      </c>
      <c r="V91" s="117" t="s">
        <v>60</v>
      </c>
      <c r="W91" s="118">
        <v>3.968</v>
      </c>
      <c r="Z91" s="114" t="s">
        <v>203</v>
      </c>
      <c r="AA91" s="114" t="s">
        <v>142</v>
      </c>
    </row>
    <row r="92" spans="4:22" ht="18.75">
      <c r="D92" s="112" t="s">
        <v>236</v>
      </c>
      <c r="V92" s="117" t="s">
        <v>145</v>
      </c>
    </row>
    <row r="93" spans="4:22" ht="12.75">
      <c r="D93" s="112" t="s">
        <v>240</v>
      </c>
      <c r="V93" s="117" t="s">
        <v>145</v>
      </c>
    </row>
    <row r="94" spans="4:22" ht="12.75">
      <c r="D94" s="112" t="s">
        <v>241</v>
      </c>
      <c r="V94" s="117" t="s">
        <v>145</v>
      </c>
    </row>
    <row r="95" spans="4:22" ht="12.75">
      <c r="D95" s="112" t="s">
        <v>242</v>
      </c>
      <c r="V95" s="117" t="s">
        <v>145</v>
      </c>
    </row>
    <row r="96" spans="4:22" ht="12.75">
      <c r="D96" s="112" t="s">
        <v>217</v>
      </c>
      <c r="V96" s="117" t="s">
        <v>145</v>
      </c>
    </row>
    <row r="97" spans="1:27" ht="28.5" customHeight="1">
      <c r="A97" s="109" t="s">
        <v>137</v>
      </c>
      <c r="B97" s="110" t="s">
        <v>173</v>
      </c>
      <c r="C97" s="111" t="s">
        <v>243</v>
      </c>
      <c r="D97" s="112" t="s">
        <v>244</v>
      </c>
      <c r="E97" s="113">
        <v>19.44</v>
      </c>
      <c r="F97" s="114" t="s">
        <v>182</v>
      </c>
      <c r="K97" s="116">
        <v>0.05841</v>
      </c>
      <c r="L97" s="116">
        <f>E97*K97</f>
        <v>1.1354904</v>
      </c>
      <c r="O97" s="114">
        <v>20</v>
      </c>
      <c r="P97" s="114" t="s">
        <v>142</v>
      </c>
      <c r="V97" s="117" t="s">
        <v>60</v>
      </c>
      <c r="W97" s="118">
        <v>8.631</v>
      </c>
      <c r="Z97" s="114" t="s">
        <v>229</v>
      </c>
      <c r="AA97" s="114">
        <v>14020201020016</v>
      </c>
    </row>
    <row r="98" spans="4:22" ht="18.75">
      <c r="D98" s="112" t="s">
        <v>236</v>
      </c>
      <c r="V98" s="117" t="s">
        <v>145</v>
      </c>
    </row>
    <row r="99" spans="4:22" ht="12.75">
      <c r="D99" s="112" t="s">
        <v>221</v>
      </c>
      <c r="V99" s="117" t="s">
        <v>145</v>
      </c>
    </row>
    <row r="100" spans="4:22" ht="12.75">
      <c r="D100" s="112" t="s">
        <v>223</v>
      </c>
      <c r="V100" s="117" t="s">
        <v>145</v>
      </c>
    </row>
    <row r="101" spans="4:22" ht="12.75">
      <c r="D101" s="112" t="s">
        <v>225</v>
      </c>
      <c r="V101" s="117" t="s">
        <v>145</v>
      </c>
    </row>
    <row r="104" spans="1:27" ht="18.75">
      <c r="A104" s="109" t="s">
        <v>137</v>
      </c>
      <c r="B104" s="110" t="s">
        <v>245</v>
      </c>
      <c r="C104" s="111" t="s">
        <v>246</v>
      </c>
      <c r="D104" s="112" t="s">
        <v>247</v>
      </c>
      <c r="E104" s="113">
        <v>19.44</v>
      </c>
      <c r="F104" s="114" t="s">
        <v>182</v>
      </c>
      <c r="K104" s="116">
        <v>0.051</v>
      </c>
      <c r="L104" s="116">
        <f>E104*K104</f>
        <v>0.99144</v>
      </c>
      <c r="O104" s="114">
        <v>20</v>
      </c>
      <c r="P104" s="114" t="s">
        <v>142</v>
      </c>
      <c r="V104" s="117" t="s">
        <v>60</v>
      </c>
      <c r="W104" s="118">
        <v>3.013</v>
      </c>
      <c r="Z104" s="114" t="s">
        <v>229</v>
      </c>
      <c r="AA104" s="114">
        <v>14020101001614</v>
      </c>
    </row>
    <row r="105" spans="4:22" ht="18.75">
      <c r="D105" s="112" t="s">
        <v>248</v>
      </c>
      <c r="V105" s="117" t="s">
        <v>145</v>
      </c>
    </row>
    <row r="106" spans="4:22" ht="12.75">
      <c r="D106" s="112" t="s">
        <v>221</v>
      </c>
      <c r="V106" s="117" t="s">
        <v>145</v>
      </c>
    </row>
    <row r="107" spans="4:22" ht="12.75">
      <c r="D107" s="112" t="s">
        <v>223</v>
      </c>
      <c r="V107" s="117" t="s">
        <v>145</v>
      </c>
    </row>
    <row r="108" ht="12.75">
      <c r="D108" s="112" t="s">
        <v>225</v>
      </c>
    </row>
    <row r="109" spans="1:6" ht="14.25" customHeight="1">
      <c r="A109" s="109" t="s">
        <v>137</v>
      </c>
      <c r="B109" s="110" t="s">
        <v>173</v>
      </c>
      <c r="C109" s="111" t="s">
        <v>249</v>
      </c>
      <c r="D109" s="112" t="s">
        <v>250</v>
      </c>
      <c r="E109" s="113">
        <v>1.5</v>
      </c>
      <c r="F109" s="114" t="s">
        <v>239</v>
      </c>
    </row>
    <row r="110" ht="18.75">
      <c r="D110" s="112" t="s">
        <v>251</v>
      </c>
    </row>
    <row r="111" spans="4:22" ht="12.75">
      <c r="D111" s="112" t="s">
        <v>252</v>
      </c>
      <c r="V111" s="117" t="s">
        <v>145</v>
      </c>
    </row>
    <row r="112" ht="12.75">
      <c r="V112" s="117" t="s">
        <v>231</v>
      </c>
    </row>
    <row r="113" spans="4:23" ht="12.75">
      <c r="D113" s="134" t="s">
        <v>253</v>
      </c>
      <c r="E113" s="135">
        <f>J113</f>
        <v>0</v>
      </c>
      <c r="H113" s="135"/>
      <c r="I113" s="135"/>
      <c r="J113" s="135"/>
      <c r="L113" s="136">
        <f>SUM(L51:L112)</f>
        <v>11.495694400000001</v>
      </c>
      <c r="N113" s="137">
        <f>SUM(N51:N112)</f>
        <v>0</v>
      </c>
      <c r="W113" s="118">
        <f>SUM(W51:W112)</f>
        <v>633.1579999999999</v>
      </c>
    </row>
    <row r="115" ht="12.75">
      <c r="B115" s="111" t="s">
        <v>89</v>
      </c>
    </row>
    <row r="116" spans="1:27" ht="18.75">
      <c r="A116" s="109" t="s">
        <v>137</v>
      </c>
      <c r="B116" s="110" t="s">
        <v>187</v>
      </c>
      <c r="C116" s="111" t="s">
        <v>254</v>
      </c>
      <c r="D116" s="112" t="s">
        <v>255</v>
      </c>
      <c r="E116" s="113">
        <v>12</v>
      </c>
      <c r="F116" s="114" t="s">
        <v>239</v>
      </c>
      <c r="K116" s="116">
        <v>0.10562</v>
      </c>
      <c r="L116" s="116">
        <f>E116*K116</f>
        <v>1.2674400000000001</v>
      </c>
      <c r="O116" s="114">
        <v>20</v>
      </c>
      <c r="P116" s="114" t="s">
        <v>142</v>
      </c>
      <c r="V116" s="117" t="s">
        <v>60</v>
      </c>
      <c r="W116" s="118">
        <v>1.668</v>
      </c>
      <c r="Z116" s="114" t="s">
        <v>194</v>
      </c>
      <c r="AA116" s="114">
        <v>22250981010020</v>
      </c>
    </row>
    <row r="117" spans="4:22" ht="12.75">
      <c r="D117" s="112" t="s">
        <v>185</v>
      </c>
      <c r="V117" s="117" t="s">
        <v>145</v>
      </c>
    </row>
    <row r="118" spans="1:27" ht="18.75">
      <c r="A118" s="109" t="s">
        <v>137</v>
      </c>
      <c r="B118" s="110" t="s">
        <v>195</v>
      </c>
      <c r="C118" s="111" t="s">
        <v>256</v>
      </c>
      <c r="D118" s="112" t="s">
        <v>257</v>
      </c>
      <c r="E118" s="113">
        <v>12</v>
      </c>
      <c r="F118" s="114" t="s">
        <v>169</v>
      </c>
      <c r="K118" s="116">
        <v>0.027</v>
      </c>
      <c r="L118" s="116">
        <f aca="true" t="shared" si="0" ref="L118:L119">E118*K118</f>
        <v>0.324</v>
      </c>
      <c r="O118" s="114">
        <v>20</v>
      </c>
      <c r="P118" s="114" t="s">
        <v>142</v>
      </c>
      <c r="V118" s="117" t="s">
        <v>60</v>
      </c>
      <c r="Z118" s="114" t="s">
        <v>198</v>
      </c>
      <c r="AA118" s="114" t="s">
        <v>142</v>
      </c>
    </row>
    <row r="119" spans="1:27" ht="15.75" customHeight="1">
      <c r="A119" s="109" t="s">
        <v>137</v>
      </c>
      <c r="B119" s="110" t="s">
        <v>187</v>
      </c>
      <c r="C119" s="111" t="s">
        <v>258</v>
      </c>
      <c r="D119" s="112" t="s">
        <v>259</v>
      </c>
      <c r="E119" s="113">
        <v>0.24</v>
      </c>
      <c r="F119" s="114" t="s">
        <v>141</v>
      </c>
      <c r="K119" s="116">
        <v>2.36285</v>
      </c>
      <c r="L119" s="116">
        <f t="shared" si="0"/>
        <v>0.5670839999999999</v>
      </c>
      <c r="O119" s="114">
        <v>20</v>
      </c>
      <c r="P119" s="114" t="s">
        <v>142</v>
      </c>
      <c r="V119" s="117" t="s">
        <v>60</v>
      </c>
      <c r="W119" s="118">
        <v>0.346</v>
      </c>
      <c r="Z119" s="114" t="s">
        <v>194</v>
      </c>
      <c r="AA119" s="114">
        <v>22250980010210</v>
      </c>
    </row>
    <row r="120" spans="4:22" ht="12.75">
      <c r="D120" s="112" t="s">
        <v>260</v>
      </c>
      <c r="V120" s="117" t="s">
        <v>145</v>
      </c>
    </row>
    <row r="121" spans="1:27" ht="17.25" customHeight="1">
      <c r="A121" s="109" t="s">
        <v>137</v>
      </c>
      <c r="B121" s="110" t="s">
        <v>261</v>
      </c>
      <c r="C121" s="111" t="s">
        <v>262</v>
      </c>
      <c r="D121" s="112" t="s">
        <v>263</v>
      </c>
      <c r="E121" s="113">
        <v>540</v>
      </c>
      <c r="F121" s="114" t="s">
        <v>182</v>
      </c>
      <c r="O121" s="114">
        <v>20</v>
      </c>
      <c r="P121" s="114" t="s">
        <v>142</v>
      </c>
      <c r="V121" s="117" t="s">
        <v>60</v>
      </c>
      <c r="W121" s="118">
        <v>100.98</v>
      </c>
      <c r="Z121" s="114" t="s">
        <v>264</v>
      </c>
      <c r="AA121" s="114">
        <v>3010101020010</v>
      </c>
    </row>
    <row r="122" spans="4:22" ht="12.75">
      <c r="D122" s="112" t="s">
        <v>265</v>
      </c>
      <c r="V122" s="117" t="s">
        <v>145</v>
      </c>
    </row>
    <row r="123" spans="1:27" ht="14.25" customHeight="1">
      <c r="A123" s="109" t="s">
        <v>137</v>
      </c>
      <c r="B123" s="110" t="s">
        <v>261</v>
      </c>
      <c r="C123" s="111" t="s">
        <v>266</v>
      </c>
      <c r="D123" s="112" t="s">
        <v>267</v>
      </c>
      <c r="E123" s="113">
        <v>540</v>
      </c>
      <c r="F123" s="114" t="s">
        <v>182</v>
      </c>
      <c r="K123" s="116">
        <v>0.0007</v>
      </c>
      <c r="L123" s="116">
        <f>E123*K123</f>
        <v>0.378</v>
      </c>
      <c r="O123" s="114">
        <v>20</v>
      </c>
      <c r="P123" s="114" t="s">
        <v>142</v>
      </c>
      <c r="V123" s="117" t="s">
        <v>60</v>
      </c>
      <c r="W123" s="118">
        <v>3.24</v>
      </c>
      <c r="Z123" s="114" t="s">
        <v>264</v>
      </c>
      <c r="AA123" s="114">
        <v>3010101010990</v>
      </c>
    </row>
    <row r="124" spans="1:27" ht="14.25" customHeight="1">
      <c r="A124" s="109" t="s">
        <v>137</v>
      </c>
      <c r="B124" s="110" t="s">
        <v>261</v>
      </c>
      <c r="C124" s="111" t="s">
        <v>268</v>
      </c>
      <c r="D124" s="112" t="s">
        <v>269</v>
      </c>
      <c r="E124" s="113">
        <v>540</v>
      </c>
      <c r="F124" s="114" t="s">
        <v>182</v>
      </c>
      <c r="O124" s="114">
        <v>20</v>
      </c>
      <c r="P124" s="114" t="s">
        <v>142</v>
      </c>
      <c r="V124" s="117" t="s">
        <v>60</v>
      </c>
      <c r="W124" s="118">
        <v>57.78</v>
      </c>
      <c r="Z124" s="114" t="s">
        <v>264</v>
      </c>
      <c r="AA124" s="114">
        <v>3010101025010</v>
      </c>
    </row>
    <row r="125" spans="1:27" ht="18.75">
      <c r="A125" s="109" t="s">
        <v>137</v>
      </c>
      <c r="B125" s="110" t="s">
        <v>261</v>
      </c>
      <c r="C125" s="111" t="s">
        <v>270</v>
      </c>
      <c r="D125" s="112" t="s">
        <v>271</v>
      </c>
      <c r="E125" s="113">
        <v>540</v>
      </c>
      <c r="F125" s="114" t="s">
        <v>182</v>
      </c>
      <c r="O125" s="114">
        <v>20</v>
      </c>
      <c r="P125" s="114" t="s">
        <v>142</v>
      </c>
      <c r="V125" s="117" t="s">
        <v>60</v>
      </c>
      <c r="W125" s="118">
        <v>27</v>
      </c>
      <c r="Z125" s="114" t="s">
        <v>264</v>
      </c>
      <c r="AA125" s="114">
        <v>30504</v>
      </c>
    </row>
    <row r="126" spans="1:27" ht="17.25" customHeight="1">
      <c r="A126" s="109" t="s">
        <v>137</v>
      </c>
      <c r="B126" s="110" t="s">
        <v>161</v>
      </c>
      <c r="C126" s="111" t="s">
        <v>272</v>
      </c>
      <c r="D126" s="112" t="s">
        <v>273</v>
      </c>
      <c r="E126" s="113">
        <v>475</v>
      </c>
      <c r="F126" s="114" t="s">
        <v>182</v>
      </c>
      <c r="K126" s="116">
        <v>2E-05</v>
      </c>
      <c r="L126" s="116">
        <f>E126*K126</f>
        <v>0.009500000000000001</v>
      </c>
      <c r="O126" s="114">
        <v>20</v>
      </c>
      <c r="P126" s="114" t="s">
        <v>142</v>
      </c>
      <c r="V126" s="117" t="s">
        <v>60</v>
      </c>
      <c r="W126" s="118">
        <v>101.175</v>
      </c>
      <c r="Z126" s="114" t="s">
        <v>274</v>
      </c>
      <c r="AA126" s="114">
        <v>12260325008009</v>
      </c>
    </row>
    <row r="127" spans="4:22" ht="12.75">
      <c r="D127" s="112" t="s">
        <v>219</v>
      </c>
      <c r="V127" s="117" t="s">
        <v>145</v>
      </c>
    </row>
    <row r="128" spans="1:27" ht="18.75">
      <c r="A128" s="109" t="s">
        <v>137</v>
      </c>
      <c r="B128" s="110" t="s">
        <v>275</v>
      </c>
      <c r="C128" s="111" t="s">
        <v>276</v>
      </c>
      <c r="D128" s="112" t="s">
        <v>277</v>
      </c>
      <c r="E128" s="113">
        <v>1.361</v>
      </c>
      <c r="F128" s="114" t="s">
        <v>141</v>
      </c>
      <c r="M128" s="113">
        <v>2.2</v>
      </c>
      <c r="N128" s="113">
        <f>E128*M128</f>
        <v>2.9942</v>
      </c>
      <c r="O128" s="114">
        <v>20</v>
      </c>
      <c r="P128" s="114" t="s">
        <v>142</v>
      </c>
      <c r="V128" s="117" t="s">
        <v>60</v>
      </c>
      <c r="W128" s="118">
        <v>12.225</v>
      </c>
      <c r="Z128" s="114" t="s">
        <v>159</v>
      </c>
      <c r="AA128" s="114">
        <v>5010504000082</v>
      </c>
    </row>
    <row r="129" spans="4:22" ht="18.75">
      <c r="D129" s="112" t="s">
        <v>278</v>
      </c>
      <c r="V129" s="117" t="s">
        <v>145</v>
      </c>
    </row>
    <row r="130" spans="4:22" ht="12.75">
      <c r="D130" s="112" t="s">
        <v>279</v>
      </c>
      <c r="V130" s="117" t="s">
        <v>145</v>
      </c>
    </row>
    <row r="131" spans="4:22" ht="12.75">
      <c r="D131" s="112" t="s">
        <v>280</v>
      </c>
      <c r="V131" s="117" t="s">
        <v>145</v>
      </c>
    </row>
    <row r="132" spans="4:22" ht="12.75">
      <c r="D132" s="112" t="s">
        <v>281</v>
      </c>
      <c r="V132" s="117" t="s">
        <v>145</v>
      </c>
    </row>
    <row r="133" spans="4:22" ht="12.75">
      <c r="D133" s="112" t="s">
        <v>217</v>
      </c>
      <c r="V133" s="117" t="s">
        <v>145</v>
      </c>
    </row>
    <row r="134" spans="1:27" ht="14.25" customHeight="1">
      <c r="A134" s="109" t="s">
        <v>137</v>
      </c>
      <c r="B134" s="110" t="s">
        <v>275</v>
      </c>
      <c r="C134" s="111" t="s">
        <v>282</v>
      </c>
      <c r="D134" s="112" t="s">
        <v>283</v>
      </c>
      <c r="E134" s="113">
        <v>19.44</v>
      </c>
      <c r="F134" s="114" t="s">
        <v>182</v>
      </c>
      <c r="M134" s="113">
        <v>0.02</v>
      </c>
      <c r="N134" s="113">
        <f>E134*M134</f>
        <v>0.38880000000000003</v>
      </c>
      <c r="O134" s="114">
        <v>20</v>
      </c>
      <c r="P134" s="114" t="s">
        <v>142</v>
      </c>
      <c r="V134" s="117" t="s">
        <v>60</v>
      </c>
      <c r="W134" s="118">
        <v>3.946</v>
      </c>
      <c r="Z134" s="114" t="s">
        <v>159</v>
      </c>
      <c r="AA134" s="114">
        <v>501050800002</v>
      </c>
    </row>
    <row r="135" spans="4:22" ht="18.75">
      <c r="D135" s="112" t="s">
        <v>278</v>
      </c>
      <c r="V135" s="117" t="s">
        <v>145</v>
      </c>
    </row>
    <row r="136" spans="4:22" ht="12.75">
      <c r="D136" s="112" t="s">
        <v>221</v>
      </c>
      <c r="V136" s="117" t="s">
        <v>145</v>
      </c>
    </row>
    <row r="137" spans="4:22" ht="12.75">
      <c r="D137" s="112" t="s">
        <v>223</v>
      </c>
      <c r="V137" s="117" t="s">
        <v>145</v>
      </c>
    </row>
    <row r="138" spans="4:22" ht="12.75">
      <c r="D138" s="112" t="s">
        <v>225</v>
      </c>
      <c r="V138" s="117" t="s">
        <v>145</v>
      </c>
    </row>
    <row r="139" spans="1:27" ht="15.75" customHeight="1">
      <c r="A139" s="109" t="s">
        <v>137</v>
      </c>
      <c r="B139" s="110" t="s">
        <v>275</v>
      </c>
      <c r="C139" s="111" t="s">
        <v>284</v>
      </c>
      <c r="D139" s="112" t="s">
        <v>285</v>
      </c>
      <c r="E139" s="113">
        <v>0.704</v>
      </c>
      <c r="F139" s="114" t="s">
        <v>141</v>
      </c>
      <c r="K139" s="116">
        <v>0.00187</v>
      </c>
      <c r="L139" s="116">
        <f>E139*K139</f>
        <v>0.0013164799999999999</v>
      </c>
      <c r="M139" s="113">
        <v>1.8</v>
      </c>
      <c r="N139" s="113">
        <f>E139*M139</f>
        <v>1.2671999999999999</v>
      </c>
      <c r="O139" s="114">
        <v>20</v>
      </c>
      <c r="P139" s="114" t="s">
        <v>142</v>
      </c>
      <c r="V139" s="117" t="s">
        <v>60</v>
      </c>
      <c r="W139" s="118">
        <v>3.267</v>
      </c>
      <c r="Z139" s="114" t="s">
        <v>159</v>
      </c>
      <c r="AA139" s="114">
        <v>5010703000350</v>
      </c>
    </row>
    <row r="140" spans="4:22" ht="18.75">
      <c r="D140" s="112" t="s">
        <v>286</v>
      </c>
      <c r="V140" s="117" t="s">
        <v>145</v>
      </c>
    </row>
    <row r="141" spans="4:22" ht="12.75">
      <c r="D141" s="112" t="s">
        <v>287</v>
      </c>
      <c r="V141" s="117" t="s">
        <v>145</v>
      </c>
    </row>
    <row r="142" spans="1:27" ht="18.75">
      <c r="A142" s="109" t="s">
        <v>137</v>
      </c>
      <c r="B142" s="110" t="s">
        <v>275</v>
      </c>
      <c r="C142" s="111" t="s">
        <v>288</v>
      </c>
      <c r="D142" s="112" t="s">
        <v>289</v>
      </c>
      <c r="E142" s="113">
        <v>4.65</v>
      </c>
      <c r="F142" s="114" t="s">
        <v>290</v>
      </c>
      <c r="O142" s="114">
        <v>20</v>
      </c>
      <c r="P142" s="114" t="s">
        <v>142</v>
      </c>
      <c r="V142" s="117" t="s">
        <v>60</v>
      </c>
      <c r="W142" s="118">
        <v>5.989</v>
      </c>
      <c r="Z142" s="114" t="s">
        <v>159</v>
      </c>
      <c r="AA142" s="114">
        <v>5080185010010</v>
      </c>
    </row>
    <row r="143" spans="1:27" ht="16.5" customHeight="1">
      <c r="A143" s="109" t="s">
        <v>137</v>
      </c>
      <c r="B143" s="110" t="s">
        <v>275</v>
      </c>
      <c r="C143" s="111" t="s">
        <v>291</v>
      </c>
      <c r="D143" s="112" t="s">
        <v>292</v>
      </c>
      <c r="E143" s="113">
        <v>4.65</v>
      </c>
      <c r="F143" s="114" t="s">
        <v>290</v>
      </c>
      <c r="O143" s="114">
        <v>20</v>
      </c>
      <c r="P143" s="114" t="s">
        <v>142</v>
      </c>
      <c r="V143" s="117" t="s">
        <v>60</v>
      </c>
      <c r="W143" s="118">
        <v>5.241</v>
      </c>
      <c r="Z143" s="114" t="s">
        <v>159</v>
      </c>
      <c r="AA143" s="114">
        <v>5080388010010</v>
      </c>
    </row>
    <row r="144" spans="1:27" ht="18.75" customHeight="1">
      <c r="A144" s="109" t="s">
        <v>137</v>
      </c>
      <c r="B144" s="110" t="s">
        <v>275</v>
      </c>
      <c r="C144" s="111" t="s">
        <v>293</v>
      </c>
      <c r="D144" s="112" t="s">
        <v>294</v>
      </c>
      <c r="E144" s="113">
        <v>4.65</v>
      </c>
      <c r="F144" s="114" t="s">
        <v>290</v>
      </c>
      <c r="O144" s="114">
        <v>20</v>
      </c>
      <c r="P144" s="114" t="s">
        <v>142</v>
      </c>
      <c r="V144" s="117" t="s">
        <v>60</v>
      </c>
      <c r="W144" s="118">
        <v>0.586</v>
      </c>
      <c r="Z144" s="114" t="s">
        <v>159</v>
      </c>
      <c r="AA144" s="114">
        <v>5080388010020</v>
      </c>
    </row>
    <row r="145" spans="1:27" ht="18.75">
      <c r="A145" s="109" t="s">
        <v>137</v>
      </c>
      <c r="B145" s="110" t="s">
        <v>275</v>
      </c>
      <c r="C145" s="111" t="s">
        <v>295</v>
      </c>
      <c r="D145" s="112" t="s">
        <v>296</v>
      </c>
      <c r="E145" s="113">
        <v>2</v>
      </c>
      <c r="F145" s="114" t="s">
        <v>297</v>
      </c>
      <c r="O145" s="114">
        <v>20</v>
      </c>
      <c r="P145" s="114" t="s">
        <v>142</v>
      </c>
      <c r="V145" s="117" t="s">
        <v>60</v>
      </c>
      <c r="Z145" s="114" t="s">
        <v>159</v>
      </c>
      <c r="AA145" s="114" t="s">
        <v>142</v>
      </c>
    </row>
    <row r="146" spans="1:27" ht="18.75">
      <c r="A146" s="109" t="s">
        <v>137</v>
      </c>
      <c r="B146" s="110" t="s">
        <v>161</v>
      </c>
      <c r="C146" s="111" t="s">
        <v>298</v>
      </c>
      <c r="D146" s="112" t="s">
        <v>299</v>
      </c>
      <c r="E146" s="113">
        <v>27.285</v>
      </c>
      <c r="F146" s="114" t="s">
        <v>290</v>
      </c>
      <c r="O146" s="114">
        <v>20</v>
      </c>
      <c r="P146" s="114" t="s">
        <v>142</v>
      </c>
      <c r="V146" s="117" t="s">
        <v>60</v>
      </c>
      <c r="W146" s="118">
        <v>67.721</v>
      </c>
      <c r="Z146" s="114" t="s">
        <v>203</v>
      </c>
      <c r="AA146" s="114">
        <v>121603</v>
      </c>
    </row>
    <row r="147" spans="4:23" ht="12.75">
      <c r="D147" s="134" t="s">
        <v>300</v>
      </c>
      <c r="E147" s="135">
        <f>J147</f>
        <v>0</v>
      </c>
      <c r="H147" s="135"/>
      <c r="I147" s="135"/>
      <c r="J147" s="135"/>
      <c r="L147" s="136">
        <f>SUM(L115:L146)</f>
        <v>2.54734048</v>
      </c>
      <c r="N147" s="137">
        <f>SUM(N115:N146)</f>
        <v>4.6502</v>
      </c>
      <c r="W147" s="118">
        <f>SUM(W115:W146)</f>
        <v>391.16400000000004</v>
      </c>
    </row>
    <row r="149" spans="4:23" ht="12.75">
      <c r="D149" s="134" t="s">
        <v>90</v>
      </c>
      <c r="E149" s="137">
        <f>J149</f>
        <v>0</v>
      </c>
      <c r="H149" s="135"/>
      <c r="I149" s="135"/>
      <c r="J149" s="135"/>
      <c r="L149" s="136">
        <f>+L22+L33+L39+L49+L113+L147</f>
        <v>27.27158688</v>
      </c>
      <c r="N149" s="137">
        <f>+N22+N33+N39+N49+N113+N147</f>
        <v>4.6502</v>
      </c>
      <c r="W149" s="118">
        <f>+W22+W33+W39+W49+W113+W147</f>
        <v>1042.885</v>
      </c>
    </row>
    <row r="155" ht="12.75">
      <c r="B155" s="133" t="s">
        <v>301</v>
      </c>
    </row>
    <row r="156" ht="12.75">
      <c r="B156" s="111" t="s">
        <v>91</v>
      </c>
    </row>
    <row r="157" spans="1:27" ht="13.5" customHeight="1">
      <c r="A157" s="109" t="s">
        <v>137</v>
      </c>
      <c r="B157" s="110" t="s">
        <v>302</v>
      </c>
      <c r="C157" s="111" t="s">
        <v>303</v>
      </c>
      <c r="D157" s="112" t="s">
        <v>304</v>
      </c>
      <c r="E157" s="113">
        <v>19.44</v>
      </c>
      <c r="F157" s="114" t="s">
        <v>182</v>
      </c>
      <c r="O157" s="114">
        <v>20</v>
      </c>
      <c r="P157" s="114" t="s">
        <v>142</v>
      </c>
      <c r="V157" s="117" t="s">
        <v>305</v>
      </c>
      <c r="Z157" s="114" t="s">
        <v>229</v>
      </c>
      <c r="AA157" s="114" t="s">
        <v>142</v>
      </c>
    </row>
    <row r="158" spans="4:22" ht="18.75">
      <c r="D158" s="112" t="s">
        <v>278</v>
      </c>
      <c r="V158" s="117" t="s">
        <v>145</v>
      </c>
    </row>
    <row r="159" spans="4:22" ht="12.75">
      <c r="D159" s="112" t="s">
        <v>221</v>
      </c>
      <c r="V159" s="117" t="s">
        <v>145</v>
      </c>
    </row>
    <row r="160" spans="4:22" ht="12.75">
      <c r="D160" s="112" t="s">
        <v>223</v>
      </c>
      <c r="V160" s="117" t="s">
        <v>145</v>
      </c>
    </row>
    <row r="161" spans="4:22" ht="12.75">
      <c r="D161" s="112" t="s">
        <v>225</v>
      </c>
      <c r="V161" s="117" t="s">
        <v>145</v>
      </c>
    </row>
    <row r="162" spans="4:22" ht="0.75" customHeight="1">
      <c r="D162" s="112" t="s">
        <v>217</v>
      </c>
      <c r="V162" s="117" t="s">
        <v>145</v>
      </c>
    </row>
    <row r="163" spans="4:22" ht="12.75">
      <c r="D163" s="112" t="s">
        <v>306</v>
      </c>
      <c r="V163" s="117" t="s">
        <v>231</v>
      </c>
    </row>
    <row r="164" spans="4:22" ht="12.75">
      <c r="D164" s="112" t="s">
        <v>307</v>
      </c>
      <c r="V164" s="117" t="s">
        <v>231</v>
      </c>
    </row>
    <row r="165" spans="4:22" ht="12.75">
      <c r="D165" s="112" t="s">
        <v>308</v>
      </c>
      <c r="V165" s="117" t="s">
        <v>231</v>
      </c>
    </row>
    <row r="166" spans="4:22" ht="13.5" customHeight="1">
      <c r="D166" s="112" t="s">
        <v>309</v>
      </c>
      <c r="V166" s="117" t="s">
        <v>231</v>
      </c>
    </row>
    <row r="167" spans="4:22" ht="12.75">
      <c r="D167" s="112" t="s">
        <v>310</v>
      </c>
      <c r="V167" s="117" t="s">
        <v>231</v>
      </c>
    </row>
    <row r="168" spans="4:22" ht="15" customHeight="1">
      <c r="D168" s="112" t="s">
        <v>311</v>
      </c>
      <c r="V168" s="117" t="s">
        <v>231</v>
      </c>
    </row>
    <row r="169" spans="4:22" ht="12.75">
      <c r="D169" s="112" t="s">
        <v>312</v>
      </c>
      <c r="V169" s="117" t="s">
        <v>231</v>
      </c>
    </row>
    <row r="170" spans="4:22" ht="12.75">
      <c r="D170" s="112" t="s">
        <v>313</v>
      </c>
      <c r="V170" s="117" t="s">
        <v>231</v>
      </c>
    </row>
    <row r="171" spans="4:23" ht="12.75">
      <c r="D171" s="134" t="s">
        <v>314</v>
      </c>
      <c r="E171" s="135">
        <f>J171</f>
        <v>0</v>
      </c>
      <c r="H171" s="135"/>
      <c r="I171" s="135"/>
      <c r="J171" s="135"/>
      <c r="L171" s="136">
        <f>SUM(L155:L170)</f>
        <v>0</v>
      </c>
      <c r="N171" s="137">
        <f>SUM(N155:N170)</f>
        <v>0</v>
      </c>
      <c r="W171" s="118">
        <f>SUM(W155:W170)</f>
        <v>0</v>
      </c>
    </row>
    <row r="173" ht="12.75">
      <c r="B173" s="111" t="s">
        <v>92</v>
      </c>
    </row>
    <row r="174" spans="1:27" ht="14.25" customHeight="1">
      <c r="A174" s="109" t="s">
        <v>137</v>
      </c>
      <c r="B174" s="110" t="s">
        <v>315</v>
      </c>
      <c r="C174" s="111" t="s">
        <v>316</v>
      </c>
      <c r="D174" s="112" t="s">
        <v>317</v>
      </c>
      <c r="E174" s="113">
        <v>19.44</v>
      </c>
      <c r="F174" s="114" t="s">
        <v>182</v>
      </c>
      <c r="K174" s="116">
        <v>0.00351</v>
      </c>
      <c r="L174" s="116">
        <f>E174*K174</f>
        <v>0.0682344</v>
      </c>
      <c r="O174" s="114">
        <v>20</v>
      </c>
      <c r="P174" s="114" t="s">
        <v>142</v>
      </c>
      <c r="V174" s="117" t="s">
        <v>305</v>
      </c>
      <c r="W174" s="118">
        <v>1.322</v>
      </c>
      <c r="Z174" s="114" t="s">
        <v>318</v>
      </c>
      <c r="AA174" s="114">
        <v>61030102057030</v>
      </c>
    </row>
    <row r="175" spans="4:22" ht="18.75">
      <c r="D175" s="112" t="s">
        <v>236</v>
      </c>
      <c r="V175" s="117" t="s">
        <v>145</v>
      </c>
    </row>
    <row r="176" spans="4:22" ht="12.75">
      <c r="D176" s="112" t="s">
        <v>221</v>
      </c>
      <c r="V176" s="117" t="s">
        <v>145</v>
      </c>
    </row>
    <row r="177" spans="4:22" ht="12.75">
      <c r="D177" s="112" t="s">
        <v>223</v>
      </c>
      <c r="V177" s="117" t="s">
        <v>145</v>
      </c>
    </row>
    <row r="178" spans="4:22" ht="12.75">
      <c r="D178" s="112" t="s">
        <v>225</v>
      </c>
      <c r="V178" s="117" t="s">
        <v>145</v>
      </c>
    </row>
    <row r="179" spans="1:27" ht="18.75">
      <c r="A179" s="109" t="s">
        <v>137</v>
      </c>
      <c r="B179" s="110" t="s">
        <v>195</v>
      </c>
      <c r="C179" s="111" t="s">
        <v>319</v>
      </c>
      <c r="D179" s="112" t="s">
        <v>320</v>
      </c>
      <c r="E179" s="113">
        <v>1.19</v>
      </c>
      <c r="F179" s="114" t="s">
        <v>141</v>
      </c>
      <c r="O179" s="114">
        <v>20</v>
      </c>
      <c r="P179" s="114" t="s">
        <v>142</v>
      </c>
      <c r="V179" s="117" t="s">
        <v>305</v>
      </c>
      <c r="Z179" s="114" t="s">
        <v>229</v>
      </c>
      <c r="AA179" s="114" t="s">
        <v>142</v>
      </c>
    </row>
    <row r="180" spans="4:22" ht="12.75">
      <c r="D180" s="112" t="s">
        <v>321</v>
      </c>
      <c r="V180" s="117" t="s">
        <v>145</v>
      </c>
    </row>
    <row r="181" spans="4:23" ht="12.75">
      <c r="D181" s="134" t="s">
        <v>322</v>
      </c>
      <c r="E181" s="135">
        <f>J181</f>
        <v>0</v>
      </c>
      <c r="H181" s="135"/>
      <c r="I181" s="135"/>
      <c r="J181" s="135"/>
      <c r="L181" s="136">
        <f>SUM(L173:L180)</f>
        <v>0.0682344</v>
      </c>
      <c r="N181" s="137">
        <f>SUM(N173:N180)</f>
        <v>0</v>
      </c>
      <c r="W181" s="118">
        <f>SUM(W173:W180)</f>
        <v>1.322</v>
      </c>
    </row>
    <row r="183" ht="12.75">
      <c r="B183" s="111" t="s">
        <v>93</v>
      </c>
    </row>
    <row r="184" spans="1:27" ht="12.75" customHeight="1">
      <c r="A184" s="109" t="s">
        <v>137</v>
      </c>
      <c r="B184" s="110" t="s">
        <v>323</v>
      </c>
      <c r="C184" s="111" t="s">
        <v>324</v>
      </c>
      <c r="D184" s="112" t="s">
        <v>325</v>
      </c>
      <c r="E184" s="113">
        <v>44.4</v>
      </c>
      <c r="F184" s="114" t="s">
        <v>239</v>
      </c>
      <c r="K184" s="116">
        <v>0.00026</v>
      </c>
      <c r="L184" s="116">
        <f>E184*K184</f>
        <v>0.011543999999999999</v>
      </c>
      <c r="O184" s="114">
        <v>20</v>
      </c>
      <c r="P184" s="114" t="s">
        <v>142</v>
      </c>
      <c r="V184" s="117" t="s">
        <v>305</v>
      </c>
      <c r="W184" s="118">
        <v>21.889</v>
      </c>
      <c r="Z184" s="114" t="s">
        <v>326</v>
      </c>
      <c r="AA184" s="114">
        <v>62040201010020</v>
      </c>
    </row>
    <row r="185" spans="4:22" ht="18.75">
      <c r="D185" s="112" t="s">
        <v>327</v>
      </c>
      <c r="V185" s="117" t="s">
        <v>145</v>
      </c>
    </row>
    <row r="186" spans="4:22" ht="12.75">
      <c r="D186" s="112" t="s">
        <v>328</v>
      </c>
      <c r="V186" s="117" t="s">
        <v>145</v>
      </c>
    </row>
    <row r="187" spans="4:22" ht="12.75">
      <c r="D187" s="112" t="s">
        <v>329</v>
      </c>
      <c r="V187" s="117" t="s">
        <v>145</v>
      </c>
    </row>
    <row r="188" spans="4:22" ht="12.75">
      <c r="D188" s="112" t="s">
        <v>330</v>
      </c>
      <c r="V188" s="117" t="s">
        <v>145</v>
      </c>
    </row>
    <row r="189" spans="1:27" ht="18.75">
      <c r="A189" s="109" t="s">
        <v>137</v>
      </c>
      <c r="B189" s="110" t="s">
        <v>195</v>
      </c>
      <c r="C189" s="111" t="s">
        <v>331</v>
      </c>
      <c r="D189" s="112" t="s">
        <v>332</v>
      </c>
      <c r="E189" s="113">
        <v>0.94</v>
      </c>
      <c r="F189" s="114" t="s">
        <v>141</v>
      </c>
      <c r="O189" s="114">
        <v>20</v>
      </c>
      <c r="P189" s="114" t="s">
        <v>142</v>
      </c>
      <c r="V189" s="117" t="s">
        <v>305</v>
      </c>
      <c r="Z189" s="114" t="s">
        <v>229</v>
      </c>
      <c r="AA189" s="114" t="s">
        <v>142</v>
      </c>
    </row>
    <row r="190" spans="4:22" ht="12.75">
      <c r="D190" s="112" t="s">
        <v>333</v>
      </c>
      <c r="V190" s="117" t="s">
        <v>145</v>
      </c>
    </row>
    <row r="191" spans="1:27" ht="18.75">
      <c r="A191" s="109" t="s">
        <v>137</v>
      </c>
      <c r="B191" s="110" t="s">
        <v>323</v>
      </c>
      <c r="C191" s="111" t="s">
        <v>334</v>
      </c>
      <c r="D191" s="112" t="s">
        <v>335</v>
      </c>
      <c r="E191" s="113">
        <v>17</v>
      </c>
      <c r="F191" s="114" t="s">
        <v>182</v>
      </c>
      <c r="O191" s="114">
        <v>20</v>
      </c>
      <c r="P191" s="114" t="s">
        <v>142</v>
      </c>
      <c r="V191" s="117" t="s">
        <v>305</v>
      </c>
      <c r="W191" s="118">
        <v>5.508</v>
      </c>
      <c r="Z191" s="114" t="s">
        <v>326</v>
      </c>
      <c r="AA191" s="114">
        <v>62040304010010</v>
      </c>
    </row>
    <row r="192" spans="4:22" ht="18.75">
      <c r="D192" s="112" t="s">
        <v>327</v>
      </c>
      <c r="V192" s="117" t="s">
        <v>145</v>
      </c>
    </row>
    <row r="193" spans="4:22" ht="12.75">
      <c r="D193" s="112" t="s">
        <v>336</v>
      </c>
      <c r="V193" s="117" t="s">
        <v>145</v>
      </c>
    </row>
    <row r="194" spans="1:27" ht="18.75">
      <c r="A194" s="109" t="s">
        <v>137</v>
      </c>
      <c r="B194" s="110" t="s">
        <v>195</v>
      </c>
      <c r="C194" s="111" t="s">
        <v>337</v>
      </c>
      <c r="D194" s="112" t="s">
        <v>338</v>
      </c>
      <c r="E194" s="113">
        <v>0.441</v>
      </c>
      <c r="F194" s="114" t="s">
        <v>141</v>
      </c>
      <c r="K194" s="116">
        <v>0.55</v>
      </c>
      <c r="L194" s="116">
        <f>E194*K194</f>
        <v>0.24255000000000002</v>
      </c>
      <c r="O194" s="114">
        <v>20</v>
      </c>
      <c r="P194" s="114" t="s">
        <v>142</v>
      </c>
      <c r="V194" s="117" t="s">
        <v>305</v>
      </c>
      <c r="Z194" s="114" t="s">
        <v>339</v>
      </c>
      <c r="AA194" s="114" t="s">
        <v>142</v>
      </c>
    </row>
    <row r="195" spans="4:22" ht="12.75">
      <c r="D195" s="112" t="s">
        <v>340</v>
      </c>
      <c r="V195" s="117" t="s">
        <v>145</v>
      </c>
    </row>
    <row r="196" spans="1:27" ht="18.75">
      <c r="A196" s="109" t="s">
        <v>137</v>
      </c>
      <c r="B196" s="110" t="s">
        <v>323</v>
      </c>
      <c r="C196" s="111" t="s">
        <v>341</v>
      </c>
      <c r="D196" s="112" t="s">
        <v>342</v>
      </c>
      <c r="E196" s="113">
        <v>1.278</v>
      </c>
      <c r="F196" s="114" t="s">
        <v>141</v>
      </c>
      <c r="K196" s="116">
        <v>0.02089</v>
      </c>
      <c r="L196" s="116">
        <f>E196*K196</f>
        <v>0.02669742</v>
      </c>
      <c r="O196" s="114">
        <v>20</v>
      </c>
      <c r="P196" s="114" t="s">
        <v>142</v>
      </c>
      <c r="V196" s="117" t="s">
        <v>305</v>
      </c>
      <c r="Z196" s="114" t="s">
        <v>326</v>
      </c>
      <c r="AA196" s="114">
        <v>62100800040010</v>
      </c>
    </row>
    <row r="197" spans="4:22" ht="12.75">
      <c r="D197" s="112" t="s">
        <v>343</v>
      </c>
      <c r="V197" s="117" t="s">
        <v>145</v>
      </c>
    </row>
    <row r="198" spans="1:27" ht="13.5" customHeight="1">
      <c r="A198" s="109" t="s">
        <v>137</v>
      </c>
      <c r="B198" s="110" t="s">
        <v>323</v>
      </c>
      <c r="C198" s="111" t="s">
        <v>344</v>
      </c>
      <c r="D198" s="112" t="s">
        <v>345</v>
      </c>
      <c r="E198" s="113">
        <v>60</v>
      </c>
      <c r="F198" s="114" t="s">
        <v>182</v>
      </c>
      <c r="O198" s="114">
        <v>20</v>
      </c>
      <c r="P198" s="114" t="s">
        <v>142</v>
      </c>
      <c r="V198" s="117" t="s">
        <v>305</v>
      </c>
      <c r="W198" s="118">
        <v>16.38</v>
      </c>
      <c r="Z198" s="114" t="s">
        <v>229</v>
      </c>
      <c r="AA198" s="114">
        <v>62080103000032</v>
      </c>
    </row>
    <row r="199" spans="4:22" ht="18.75">
      <c r="D199" s="112" t="s">
        <v>346</v>
      </c>
      <c r="V199" s="117" t="s">
        <v>145</v>
      </c>
    </row>
    <row r="200" spans="4:22" ht="12.75">
      <c r="D200" s="112" t="s">
        <v>347</v>
      </c>
      <c r="V200" s="117" t="s">
        <v>145</v>
      </c>
    </row>
    <row r="201" spans="1:27" ht="18.75">
      <c r="A201" s="109" t="s">
        <v>137</v>
      </c>
      <c r="B201" s="110" t="s">
        <v>323</v>
      </c>
      <c r="C201" s="111" t="s">
        <v>348</v>
      </c>
      <c r="D201" s="112" t="s">
        <v>349</v>
      </c>
      <c r="F201" s="114" t="s">
        <v>350</v>
      </c>
      <c r="O201" s="114">
        <v>20</v>
      </c>
      <c r="P201" s="114" t="s">
        <v>142</v>
      </c>
      <c r="V201" s="117" t="s">
        <v>305</v>
      </c>
      <c r="Z201" s="114" t="s">
        <v>351</v>
      </c>
      <c r="AA201" s="114">
        <v>6299620001601</v>
      </c>
    </row>
    <row r="202" spans="4:23" ht="12.75">
      <c r="D202" s="134" t="s">
        <v>352</v>
      </c>
      <c r="E202" s="135">
        <f>J202</f>
        <v>0</v>
      </c>
      <c r="H202" s="135"/>
      <c r="I202" s="135"/>
      <c r="J202" s="135"/>
      <c r="L202" s="136">
        <f>SUM(L183:L201)</f>
        <v>0.28079142</v>
      </c>
      <c r="N202" s="137">
        <f>SUM(N183:N201)</f>
        <v>0</v>
      </c>
      <c r="W202" s="118">
        <f>SUM(W183:W201)</f>
        <v>43.777</v>
      </c>
    </row>
    <row r="204" ht="12.75">
      <c r="B204" s="111" t="s">
        <v>94</v>
      </c>
    </row>
    <row r="205" spans="1:27" ht="18.75">
      <c r="A205" s="109" t="s">
        <v>137</v>
      </c>
      <c r="B205" s="110" t="s">
        <v>353</v>
      </c>
      <c r="C205" s="111" t="s">
        <v>354</v>
      </c>
      <c r="D205" s="112" t="s">
        <v>355</v>
      </c>
      <c r="E205" s="113">
        <v>17</v>
      </c>
      <c r="F205" s="114" t="s">
        <v>182</v>
      </c>
      <c r="K205" s="116">
        <v>0.00706</v>
      </c>
      <c r="L205" s="116">
        <f>E205*K205</f>
        <v>0.12002</v>
      </c>
      <c r="O205" s="114">
        <v>20</v>
      </c>
      <c r="P205" s="114" t="s">
        <v>142</v>
      </c>
      <c r="V205" s="117" t="s">
        <v>305</v>
      </c>
      <c r="W205" s="118">
        <v>19.057</v>
      </c>
      <c r="Z205" s="114" t="s">
        <v>356</v>
      </c>
      <c r="AA205" s="114">
        <v>64010101010210</v>
      </c>
    </row>
    <row r="206" spans="4:22" ht="18.75">
      <c r="D206" s="112" t="s">
        <v>327</v>
      </c>
      <c r="V206" s="117" t="s">
        <v>145</v>
      </c>
    </row>
    <row r="207" spans="4:22" ht="12.75">
      <c r="D207" s="112" t="s">
        <v>357</v>
      </c>
      <c r="V207" s="117" t="s">
        <v>145</v>
      </c>
    </row>
    <row r="208" spans="1:27" ht="18.75">
      <c r="A208" s="109" t="s">
        <v>137</v>
      </c>
      <c r="B208" s="110" t="s">
        <v>353</v>
      </c>
      <c r="C208" s="111" t="s">
        <v>358</v>
      </c>
      <c r="D208" s="112" t="s">
        <v>359</v>
      </c>
      <c r="E208" s="113">
        <v>35</v>
      </c>
      <c r="F208" s="114" t="s">
        <v>239</v>
      </c>
      <c r="K208" s="116">
        <v>0.00303</v>
      </c>
      <c r="L208" s="116">
        <f>E208*K208</f>
        <v>0.10605</v>
      </c>
      <c r="O208" s="114">
        <v>20</v>
      </c>
      <c r="P208" s="114" t="s">
        <v>142</v>
      </c>
      <c r="V208" s="117" t="s">
        <v>305</v>
      </c>
      <c r="W208" s="118">
        <v>14</v>
      </c>
      <c r="Z208" s="114" t="s">
        <v>360</v>
      </c>
      <c r="AA208" s="114">
        <v>64050101020020</v>
      </c>
    </row>
    <row r="209" spans="4:22" ht="12.75">
      <c r="D209" s="112" t="s">
        <v>361</v>
      </c>
      <c r="V209" s="117" t="s">
        <v>145</v>
      </c>
    </row>
    <row r="210" spans="1:27" ht="12" customHeight="1">
      <c r="A210" s="109" t="s">
        <v>137</v>
      </c>
      <c r="B210" s="110" t="s">
        <v>353</v>
      </c>
      <c r="C210" s="111" t="s">
        <v>362</v>
      </c>
      <c r="D210" s="112" t="s">
        <v>363</v>
      </c>
      <c r="E210" s="113">
        <v>6</v>
      </c>
      <c r="F210" s="114" t="s">
        <v>169</v>
      </c>
      <c r="K210" s="116">
        <v>0.0016</v>
      </c>
      <c r="L210" s="116">
        <f>E210*K210</f>
        <v>0.009600000000000001</v>
      </c>
      <c r="O210" s="114">
        <v>20</v>
      </c>
      <c r="P210" s="114" t="s">
        <v>142</v>
      </c>
      <c r="V210" s="117" t="s">
        <v>305</v>
      </c>
      <c r="W210" s="118">
        <v>5.988</v>
      </c>
      <c r="Z210" s="114" t="s">
        <v>360</v>
      </c>
      <c r="AA210" s="114">
        <v>64050701010020</v>
      </c>
    </row>
    <row r="211" spans="4:22" ht="12.75">
      <c r="D211" s="112" t="s">
        <v>364</v>
      </c>
      <c r="V211" s="117" t="s">
        <v>145</v>
      </c>
    </row>
    <row r="212" spans="1:27" ht="14.25" customHeight="1">
      <c r="A212" s="109" t="s">
        <v>137</v>
      </c>
      <c r="B212" s="110" t="s">
        <v>353</v>
      </c>
      <c r="C212" s="111" t="s">
        <v>365</v>
      </c>
      <c r="D212" s="112" t="s">
        <v>366</v>
      </c>
      <c r="E212" s="113">
        <v>6</v>
      </c>
      <c r="F212" s="114" t="s">
        <v>169</v>
      </c>
      <c r="M212" s="113">
        <v>0.001</v>
      </c>
      <c r="N212" s="113">
        <f>E212*M212</f>
        <v>0.006</v>
      </c>
      <c r="O212" s="114">
        <v>20</v>
      </c>
      <c r="P212" s="114" t="s">
        <v>142</v>
      </c>
      <c r="V212" s="117" t="s">
        <v>305</v>
      </c>
      <c r="W212" s="118">
        <v>0.552</v>
      </c>
      <c r="Z212" s="114" t="s">
        <v>360</v>
      </c>
      <c r="AA212" s="114">
        <v>5020554</v>
      </c>
    </row>
    <row r="213" spans="4:22" ht="12.75">
      <c r="D213" s="112" t="s">
        <v>364</v>
      </c>
      <c r="V213" s="117" t="s">
        <v>145</v>
      </c>
    </row>
    <row r="214" spans="1:27" ht="13.5" customHeight="1">
      <c r="A214" s="109" t="s">
        <v>137</v>
      </c>
      <c r="B214" s="110" t="s">
        <v>353</v>
      </c>
      <c r="C214" s="111" t="s">
        <v>367</v>
      </c>
      <c r="D214" s="112" t="s">
        <v>368</v>
      </c>
      <c r="E214" s="113">
        <v>40</v>
      </c>
      <c r="F214" s="114" t="s">
        <v>239</v>
      </c>
      <c r="K214" s="116">
        <v>0.00065</v>
      </c>
      <c r="L214" s="116">
        <f>E214*K214</f>
        <v>0.026</v>
      </c>
      <c r="O214" s="114">
        <v>20</v>
      </c>
      <c r="P214" s="114" t="s">
        <v>142</v>
      </c>
      <c r="V214" s="117" t="s">
        <v>305</v>
      </c>
      <c r="W214" s="118">
        <v>30.4</v>
      </c>
      <c r="Z214" s="114" t="s">
        <v>360</v>
      </c>
      <c r="AA214" s="114">
        <v>64020402000050</v>
      </c>
    </row>
    <row r="215" spans="4:22" ht="12.75">
      <c r="D215" s="112" t="s">
        <v>369</v>
      </c>
      <c r="V215" s="117" t="s">
        <v>145</v>
      </c>
    </row>
    <row r="216" spans="1:27" ht="15.75" customHeight="1">
      <c r="A216" s="109" t="s">
        <v>137</v>
      </c>
      <c r="B216" s="110" t="s">
        <v>353</v>
      </c>
      <c r="C216" s="111" t="s">
        <v>370</v>
      </c>
      <c r="D216" s="112" t="s">
        <v>371</v>
      </c>
      <c r="E216" s="113">
        <v>15</v>
      </c>
      <c r="F216" s="114" t="s">
        <v>239</v>
      </c>
      <c r="K216" s="116">
        <v>0.00109</v>
      </c>
      <c r="L216" s="116">
        <f>E216*K216</f>
        <v>0.01635</v>
      </c>
      <c r="O216" s="114">
        <v>20</v>
      </c>
      <c r="P216" s="114" t="s">
        <v>142</v>
      </c>
      <c r="V216" s="117" t="s">
        <v>305</v>
      </c>
      <c r="W216" s="118">
        <v>9.36</v>
      </c>
      <c r="Z216" s="114" t="s">
        <v>360</v>
      </c>
      <c r="AA216" s="114">
        <v>64020101000140</v>
      </c>
    </row>
    <row r="217" spans="4:22" ht="12.75">
      <c r="D217" s="112" t="s">
        <v>372</v>
      </c>
      <c r="V217" s="117" t="s">
        <v>145</v>
      </c>
    </row>
    <row r="218" spans="1:27" ht="18.75">
      <c r="A218" s="109" t="s">
        <v>137</v>
      </c>
      <c r="B218" s="110" t="s">
        <v>353</v>
      </c>
      <c r="C218" s="111" t="s">
        <v>373</v>
      </c>
      <c r="D218" s="112" t="s">
        <v>374</v>
      </c>
      <c r="E218" s="113">
        <v>35</v>
      </c>
      <c r="F218" s="114" t="s">
        <v>239</v>
      </c>
      <c r="K218" s="116">
        <v>0.00276</v>
      </c>
      <c r="L218" s="116">
        <f>E218*K218</f>
        <v>0.09659999999999999</v>
      </c>
      <c r="O218" s="114">
        <v>20</v>
      </c>
      <c r="P218" s="114" t="s">
        <v>142</v>
      </c>
      <c r="V218" s="117" t="s">
        <v>305</v>
      </c>
      <c r="W218" s="118">
        <v>18.865</v>
      </c>
      <c r="Z218" s="114" t="s">
        <v>360</v>
      </c>
      <c r="AA218" s="114">
        <v>64060201000030</v>
      </c>
    </row>
    <row r="219" spans="4:22" ht="12.75">
      <c r="D219" s="112" t="s">
        <v>361</v>
      </c>
      <c r="V219" s="117" t="s">
        <v>145</v>
      </c>
    </row>
    <row r="220" spans="1:27" ht="15.75" customHeight="1">
      <c r="A220" s="109" t="s">
        <v>137</v>
      </c>
      <c r="B220" s="110" t="s">
        <v>353</v>
      </c>
      <c r="C220" s="111" t="s">
        <v>375</v>
      </c>
      <c r="D220" s="112" t="s">
        <v>376</v>
      </c>
      <c r="E220" s="113">
        <v>35</v>
      </c>
      <c r="F220" s="114" t="s">
        <v>239</v>
      </c>
      <c r="M220" s="113">
        <v>0.002</v>
      </c>
      <c r="N220" s="113">
        <f>E220*M220</f>
        <v>0.07</v>
      </c>
      <c r="O220" s="114">
        <v>20</v>
      </c>
      <c r="P220" s="114" t="s">
        <v>142</v>
      </c>
      <c r="V220" s="117" t="s">
        <v>305</v>
      </c>
      <c r="W220" s="118">
        <v>2.1</v>
      </c>
      <c r="Z220" s="114" t="s">
        <v>360</v>
      </c>
      <c r="AA220" s="114">
        <v>5020553008510</v>
      </c>
    </row>
    <row r="221" spans="4:22" ht="12.75">
      <c r="D221" s="112" t="s">
        <v>361</v>
      </c>
      <c r="V221" s="117" t="s">
        <v>145</v>
      </c>
    </row>
    <row r="222" spans="1:27" ht="18.75">
      <c r="A222" s="109" t="s">
        <v>137</v>
      </c>
      <c r="B222" s="110" t="s">
        <v>353</v>
      </c>
      <c r="C222" s="111" t="s">
        <v>377</v>
      </c>
      <c r="D222" s="112" t="s">
        <v>378</v>
      </c>
      <c r="E222" s="113">
        <v>40</v>
      </c>
      <c r="F222" s="114" t="s">
        <v>169</v>
      </c>
      <c r="O222" s="114">
        <v>20</v>
      </c>
      <c r="P222" s="114" t="s">
        <v>142</v>
      </c>
      <c r="V222" s="117" t="s">
        <v>305</v>
      </c>
      <c r="W222" s="118">
        <v>2.52</v>
      </c>
      <c r="Z222" s="114" t="s">
        <v>360</v>
      </c>
      <c r="AA222" s="114">
        <v>5020553</v>
      </c>
    </row>
    <row r="223" spans="4:22" ht="12.75">
      <c r="D223" s="112" t="s">
        <v>379</v>
      </c>
      <c r="V223" s="117" t="s">
        <v>145</v>
      </c>
    </row>
    <row r="224" spans="1:27" ht="12.75" customHeight="1">
      <c r="A224" s="109" t="s">
        <v>137</v>
      </c>
      <c r="B224" s="110" t="s">
        <v>353</v>
      </c>
      <c r="C224" s="111" t="s">
        <v>380</v>
      </c>
      <c r="D224" s="112" t="s">
        <v>381</v>
      </c>
      <c r="E224" s="113">
        <v>35</v>
      </c>
      <c r="F224" s="114" t="s">
        <v>239</v>
      </c>
      <c r="M224" s="113">
        <v>0.003</v>
      </c>
      <c r="N224" s="113">
        <f>E224*M224</f>
        <v>0.105</v>
      </c>
      <c r="O224" s="114">
        <v>20</v>
      </c>
      <c r="P224" s="114" t="s">
        <v>142</v>
      </c>
      <c r="V224" s="117" t="s">
        <v>305</v>
      </c>
      <c r="W224" s="118">
        <v>2.415</v>
      </c>
      <c r="Z224" s="114" t="s">
        <v>360</v>
      </c>
      <c r="AA224" s="114">
        <v>502055300</v>
      </c>
    </row>
    <row r="225" spans="4:22" ht="12.75">
      <c r="D225" s="112" t="s">
        <v>361</v>
      </c>
      <c r="V225" s="117" t="s">
        <v>145</v>
      </c>
    </row>
    <row r="226" spans="1:27" ht="18.75">
      <c r="A226" s="109" t="s">
        <v>137</v>
      </c>
      <c r="B226" s="110" t="s">
        <v>353</v>
      </c>
      <c r="C226" s="111" t="s">
        <v>382</v>
      </c>
      <c r="D226" s="112" t="s">
        <v>383</v>
      </c>
      <c r="E226" s="113">
        <v>38.5</v>
      </c>
      <c r="F226" s="114" t="s">
        <v>239</v>
      </c>
      <c r="M226" s="113">
        <v>0.001</v>
      </c>
      <c r="N226" s="113">
        <f>E226*M226</f>
        <v>0.0385</v>
      </c>
      <c r="O226" s="114">
        <v>20</v>
      </c>
      <c r="P226" s="114" t="s">
        <v>142</v>
      </c>
      <c r="V226" s="117" t="s">
        <v>305</v>
      </c>
      <c r="W226" s="118">
        <v>3.08</v>
      </c>
      <c r="Z226" s="114" t="s">
        <v>360</v>
      </c>
      <c r="AA226" s="114">
        <v>5020552001300</v>
      </c>
    </row>
    <row r="227" spans="4:22" ht="12.75">
      <c r="D227" s="112" t="s">
        <v>384</v>
      </c>
      <c r="V227" s="117" t="s">
        <v>145</v>
      </c>
    </row>
    <row r="228" spans="1:27" ht="18.75">
      <c r="A228" s="109" t="s">
        <v>137</v>
      </c>
      <c r="B228" s="110" t="s">
        <v>353</v>
      </c>
      <c r="C228" s="111" t="s">
        <v>385</v>
      </c>
      <c r="D228" s="112" t="s">
        <v>386</v>
      </c>
      <c r="E228" s="113">
        <v>6</v>
      </c>
      <c r="F228" s="114" t="s">
        <v>169</v>
      </c>
      <c r="M228" s="113">
        <v>0.001</v>
      </c>
      <c r="N228" s="113">
        <f>E228*M228</f>
        <v>0.006</v>
      </c>
      <c r="O228" s="114">
        <v>20</v>
      </c>
      <c r="P228" s="114" t="s">
        <v>142</v>
      </c>
      <c r="V228" s="117" t="s">
        <v>305</v>
      </c>
      <c r="W228" s="118">
        <v>0.48</v>
      </c>
      <c r="Z228" s="114" t="s">
        <v>360</v>
      </c>
      <c r="AA228" s="114">
        <v>5020553008550</v>
      </c>
    </row>
    <row r="229" spans="4:22" ht="12.75">
      <c r="D229" s="112" t="s">
        <v>364</v>
      </c>
      <c r="V229" s="117" t="s">
        <v>145</v>
      </c>
    </row>
    <row r="230" spans="1:27" ht="18.75">
      <c r="A230" s="109" t="s">
        <v>137</v>
      </c>
      <c r="B230" s="110" t="s">
        <v>353</v>
      </c>
      <c r="C230" s="111" t="s">
        <v>387</v>
      </c>
      <c r="D230" s="112" t="s">
        <v>388</v>
      </c>
      <c r="F230" s="114" t="s">
        <v>350</v>
      </c>
      <c r="O230" s="114">
        <v>20</v>
      </c>
      <c r="P230" s="114" t="s">
        <v>142</v>
      </c>
      <c r="V230" s="117" t="s">
        <v>305</v>
      </c>
      <c r="Z230" s="114" t="s">
        <v>360</v>
      </c>
      <c r="AA230" s="114">
        <v>6499640001602</v>
      </c>
    </row>
    <row r="231" spans="4:23" ht="12.75">
      <c r="D231" s="134" t="s">
        <v>389</v>
      </c>
      <c r="E231" s="135">
        <f>J231</f>
        <v>0</v>
      </c>
      <c r="H231" s="135"/>
      <c r="I231" s="135"/>
      <c r="J231" s="135"/>
      <c r="L231" s="136">
        <f>SUM(L204:L230)</f>
        <v>0.37462</v>
      </c>
      <c r="N231" s="137">
        <f>SUM(N204:N230)</f>
        <v>0.2255</v>
      </c>
      <c r="W231" s="118">
        <f>SUM(W204:W230)</f>
        <v>108.817</v>
      </c>
    </row>
    <row r="233" ht="12.75">
      <c r="B233" s="111" t="s">
        <v>95</v>
      </c>
    </row>
    <row r="234" spans="1:27" ht="18.75">
      <c r="A234" s="109" t="s">
        <v>137</v>
      </c>
      <c r="B234" s="110" t="s">
        <v>390</v>
      </c>
      <c r="C234" s="111" t="s">
        <v>391</v>
      </c>
      <c r="D234" s="112" t="s">
        <v>392</v>
      </c>
      <c r="E234" s="113">
        <v>28.1</v>
      </c>
      <c r="F234" s="114" t="s">
        <v>239</v>
      </c>
      <c r="O234" s="114">
        <v>20</v>
      </c>
      <c r="P234" s="114" t="s">
        <v>142</v>
      </c>
      <c r="V234" s="117" t="s">
        <v>305</v>
      </c>
      <c r="Z234" s="114" t="s">
        <v>229</v>
      </c>
      <c r="AA234" s="114" t="s">
        <v>142</v>
      </c>
    </row>
    <row r="235" spans="4:22" ht="12.75">
      <c r="D235" s="112" t="s">
        <v>393</v>
      </c>
      <c r="V235" s="117" t="s">
        <v>145</v>
      </c>
    </row>
    <row r="236" spans="4:22" ht="12.75">
      <c r="D236" s="112" t="s">
        <v>394</v>
      </c>
      <c r="V236" s="117" t="s">
        <v>145</v>
      </c>
    </row>
    <row r="237" spans="4:22" ht="12.75">
      <c r="D237" s="112" t="s">
        <v>395</v>
      </c>
      <c r="V237" s="117" t="s">
        <v>145</v>
      </c>
    </row>
    <row r="238" spans="4:22" ht="12.75">
      <c r="D238" s="112" t="s">
        <v>396</v>
      </c>
      <c r="V238" s="117" t="s">
        <v>145</v>
      </c>
    </row>
    <row r="239" spans="1:27" ht="18.75">
      <c r="A239" s="109" t="s">
        <v>137</v>
      </c>
      <c r="B239" s="110" t="s">
        <v>390</v>
      </c>
      <c r="C239" s="111" t="s">
        <v>397</v>
      </c>
      <c r="D239" s="112" t="s">
        <v>398</v>
      </c>
      <c r="E239" s="113">
        <v>5</v>
      </c>
      <c r="F239" s="114" t="s">
        <v>239</v>
      </c>
      <c r="K239" s="116">
        <v>8E-05</v>
      </c>
      <c r="L239" s="116">
        <f>E239*K239</f>
        <v>0.0004</v>
      </c>
      <c r="O239" s="114">
        <v>20</v>
      </c>
      <c r="P239" s="114" t="s">
        <v>142</v>
      </c>
      <c r="V239" s="117" t="s">
        <v>305</v>
      </c>
      <c r="W239" s="118">
        <v>3.575</v>
      </c>
      <c r="Z239" s="114" t="s">
        <v>399</v>
      </c>
      <c r="AA239" s="114" t="s">
        <v>142</v>
      </c>
    </row>
    <row r="240" spans="4:22" ht="18.75">
      <c r="D240" s="112" t="s">
        <v>400</v>
      </c>
      <c r="V240" s="117" t="s">
        <v>145</v>
      </c>
    </row>
    <row r="241" spans="4:22" ht="12.75">
      <c r="D241" s="112" t="s">
        <v>401</v>
      </c>
      <c r="V241" s="117" t="s">
        <v>145</v>
      </c>
    </row>
    <row r="242" spans="4:22" ht="12.75">
      <c r="D242" s="112" t="s">
        <v>402</v>
      </c>
      <c r="V242" s="117" t="s">
        <v>145</v>
      </c>
    </row>
    <row r="243" spans="4:22" ht="12.75">
      <c r="D243" s="112" t="s">
        <v>403</v>
      </c>
      <c r="V243" s="117" t="s">
        <v>231</v>
      </c>
    </row>
    <row r="244" spans="1:27" ht="18.75">
      <c r="A244" s="109" t="s">
        <v>137</v>
      </c>
      <c r="B244" s="110" t="s">
        <v>390</v>
      </c>
      <c r="C244" s="111" t="s">
        <v>404</v>
      </c>
      <c r="D244" s="112" t="s">
        <v>405</v>
      </c>
      <c r="F244" s="114" t="s">
        <v>350</v>
      </c>
      <c r="O244" s="114">
        <v>20</v>
      </c>
      <c r="P244" s="114" t="s">
        <v>142</v>
      </c>
      <c r="V244" s="117" t="s">
        <v>305</v>
      </c>
      <c r="Z244" s="114" t="s">
        <v>406</v>
      </c>
      <c r="AA244" s="114">
        <v>6799670001604</v>
      </c>
    </row>
    <row r="245" spans="4:23" ht="12.75">
      <c r="D245" s="134" t="s">
        <v>407</v>
      </c>
      <c r="E245" s="135">
        <f>J245</f>
        <v>0</v>
      </c>
      <c r="H245" s="135"/>
      <c r="I245" s="135"/>
      <c r="J245" s="135"/>
      <c r="L245" s="136">
        <f>SUM(L233:L244)</f>
        <v>0.0004</v>
      </c>
      <c r="N245" s="137">
        <f>SUM(N233:N244)</f>
        <v>0</v>
      </c>
      <c r="W245" s="118">
        <f>SUM(W233:W244)</f>
        <v>3.575</v>
      </c>
    </row>
    <row r="247" ht="12.75">
      <c r="B247" s="111" t="s">
        <v>96</v>
      </c>
    </row>
    <row r="248" spans="1:27" ht="18.75">
      <c r="A248" s="109" t="s">
        <v>137</v>
      </c>
      <c r="B248" s="110" t="s">
        <v>408</v>
      </c>
      <c r="C248" s="111" t="s">
        <v>409</v>
      </c>
      <c r="D248" s="112" t="s">
        <v>410</v>
      </c>
      <c r="E248" s="113">
        <v>15.7</v>
      </c>
      <c r="F248" s="114" t="s">
        <v>239</v>
      </c>
      <c r="K248" s="116">
        <v>0.00061</v>
      </c>
      <c r="L248" s="116">
        <f>E248*K248</f>
        <v>0.009576999999999999</v>
      </c>
      <c r="O248" s="114">
        <v>20</v>
      </c>
      <c r="P248" s="114" t="s">
        <v>142</v>
      </c>
      <c r="V248" s="117" t="s">
        <v>305</v>
      </c>
      <c r="W248" s="118">
        <v>2.292</v>
      </c>
      <c r="Z248" s="114" t="s">
        <v>411</v>
      </c>
      <c r="AA248" s="114">
        <v>71010303</v>
      </c>
    </row>
    <row r="249" spans="4:22" ht="18.75">
      <c r="D249" s="112" t="s">
        <v>236</v>
      </c>
      <c r="V249" s="117" t="s">
        <v>145</v>
      </c>
    </row>
    <row r="250" spans="4:22" ht="12.75">
      <c r="D250" s="112" t="s">
        <v>412</v>
      </c>
      <c r="V250" s="117" t="s">
        <v>145</v>
      </c>
    </row>
    <row r="251" spans="4:22" ht="12.75">
      <c r="D251" s="112" t="s">
        <v>413</v>
      </c>
      <c r="V251" s="117" t="s">
        <v>145</v>
      </c>
    </row>
    <row r="252" spans="4:22" ht="12.75">
      <c r="D252" s="112" t="s">
        <v>414</v>
      </c>
      <c r="V252" s="117" t="s">
        <v>145</v>
      </c>
    </row>
    <row r="253" spans="1:27" ht="24.75" customHeight="1">
      <c r="A253" s="109" t="s">
        <v>137</v>
      </c>
      <c r="B253" s="110" t="s">
        <v>408</v>
      </c>
      <c r="C253" s="111" t="s">
        <v>415</v>
      </c>
      <c r="D253" s="112" t="s">
        <v>416</v>
      </c>
      <c r="E253" s="113">
        <v>19.44</v>
      </c>
      <c r="F253" s="114" t="s">
        <v>182</v>
      </c>
      <c r="K253" s="116">
        <v>0.00491</v>
      </c>
      <c r="L253" s="116">
        <f>E253*K253</f>
        <v>0.09545040000000002</v>
      </c>
      <c r="O253" s="114">
        <v>20</v>
      </c>
      <c r="P253" s="114" t="s">
        <v>142</v>
      </c>
      <c r="V253" s="117" t="s">
        <v>305</v>
      </c>
      <c r="W253" s="118">
        <v>17.185</v>
      </c>
      <c r="Z253" s="114" t="s">
        <v>411</v>
      </c>
      <c r="AA253" s="114">
        <v>71010102020230</v>
      </c>
    </row>
    <row r="254" spans="4:22" ht="18.75">
      <c r="D254" s="112" t="s">
        <v>278</v>
      </c>
      <c r="V254" s="117" t="s">
        <v>145</v>
      </c>
    </row>
    <row r="255" spans="4:22" ht="12.75">
      <c r="D255" s="112" t="s">
        <v>221</v>
      </c>
      <c r="V255" s="117" t="s">
        <v>145</v>
      </c>
    </row>
    <row r="256" spans="4:22" ht="12.75">
      <c r="D256" s="112" t="s">
        <v>223</v>
      </c>
      <c r="V256" s="117" t="s">
        <v>145</v>
      </c>
    </row>
    <row r="257" spans="4:22" ht="12.75">
      <c r="D257" s="112" t="s">
        <v>225</v>
      </c>
      <c r="V257" s="117" t="s">
        <v>145</v>
      </c>
    </row>
    <row r="258" spans="4:22" ht="12.75">
      <c r="D258" s="112" t="s">
        <v>217</v>
      </c>
      <c r="V258" s="117" t="s">
        <v>145</v>
      </c>
    </row>
    <row r="259" spans="4:22" ht="12.75">
      <c r="D259" s="112" t="s">
        <v>417</v>
      </c>
      <c r="V259" s="117" t="s">
        <v>231</v>
      </c>
    </row>
    <row r="260" spans="4:22" ht="12.75">
      <c r="D260" s="112" t="s">
        <v>418</v>
      </c>
      <c r="V260" s="117" t="s">
        <v>231</v>
      </c>
    </row>
    <row r="261" spans="4:22" ht="12.75">
      <c r="D261" s="112" t="s">
        <v>419</v>
      </c>
      <c r="V261" s="117" t="s">
        <v>231</v>
      </c>
    </row>
    <row r="262" spans="1:27" ht="18.75">
      <c r="A262" s="109" t="s">
        <v>137</v>
      </c>
      <c r="B262" s="110" t="s">
        <v>195</v>
      </c>
      <c r="C262" s="111" t="s">
        <v>420</v>
      </c>
      <c r="D262" s="112" t="s">
        <v>421</v>
      </c>
      <c r="E262" s="113">
        <v>22.061</v>
      </c>
      <c r="F262" s="114" t="s">
        <v>182</v>
      </c>
      <c r="K262" s="116">
        <v>0.017</v>
      </c>
      <c r="L262" s="116">
        <f>E262*K262</f>
        <v>0.375037</v>
      </c>
      <c r="O262" s="114">
        <v>20</v>
      </c>
      <c r="P262" s="114" t="s">
        <v>142</v>
      </c>
      <c r="V262" s="117" t="s">
        <v>305</v>
      </c>
      <c r="Z262" s="114" t="s">
        <v>422</v>
      </c>
      <c r="AA262" s="114" t="s">
        <v>142</v>
      </c>
    </row>
    <row r="263" spans="4:22" ht="12.75">
      <c r="D263" s="112" t="s">
        <v>423</v>
      </c>
      <c r="V263" s="117" t="s">
        <v>145</v>
      </c>
    </row>
    <row r="264" spans="4:22" ht="12.75">
      <c r="D264" s="112" t="s">
        <v>424</v>
      </c>
      <c r="V264" s="117" t="s">
        <v>145</v>
      </c>
    </row>
    <row r="265" spans="1:27" ht="18.75">
      <c r="A265" s="109" t="s">
        <v>137</v>
      </c>
      <c r="B265" s="110" t="s">
        <v>408</v>
      </c>
      <c r="C265" s="111" t="s">
        <v>425</v>
      </c>
      <c r="D265" s="112" t="s">
        <v>426</v>
      </c>
      <c r="F265" s="114" t="s">
        <v>350</v>
      </c>
      <c r="O265" s="114">
        <v>20</v>
      </c>
      <c r="P265" s="114" t="s">
        <v>142</v>
      </c>
      <c r="V265" s="117" t="s">
        <v>305</v>
      </c>
      <c r="Z265" s="114" t="s">
        <v>411</v>
      </c>
      <c r="AA265" s="114">
        <v>7199710</v>
      </c>
    </row>
    <row r="266" spans="4:23" ht="12.75">
      <c r="D266" s="134" t="s">
        <v>427</v>
      </c>
      <c r="E266" s="135">
        <f>J266</f>
        <v>0</v>
      </c>
      <c r="H266" s="135"/>
      <c r="I266" s="135"/>
      <c r="J266" s="135"/>
      <c r="L266" s="136">
        <f>SUM(L247:L265)</f>
        <v>0.4800644</v>
      </c>
      <c r="N266" s="137">
        <f>SUM(N247:N265)</f>
        <v>0</v>
      </c>
      <c r="W266" s="118">
        <f>SUM(W247:W265)</f>
        <v>19.476999999999997</v>
      </c>
    </row>
    <row r="268" ht="12.75">
      <c r="B268" s="111" t="s">
        <v>97</v>
      </c>
    </row>
    <row r="269" spans="1:27" ht="18.75">
      <c r="A269" s="109" t="s">
        <v>137</v>
      </c>
      <c r="B269" s="110" t="s">
        <v>428</v>
      </c>
      <c r="C269" s="111" t="s">
        <v>429</v>
      </c>
      <c r="D269" s="112" t="s">
        <v>430</v>
      </c>
      <c r="E269" s="113">
        <v>7.776</v>
      </c>
      <c r="F269" s="114" t="s">
        <v>182</v>
      </c>
      <c r="K269" s="116">
        <v>0.0005</v>
      </c>
      <c r="L269" s="116">
        <f>E269*K269</f>
        <v>0.003888</v>
      </c>
      <c r="O269" s="114">
        <v>20</v>
      </c>
      <c r="P269" s="114" t="s">
        <v>142</v>
      </c>
      <c r="V269" s="117" t="s">
        <v>305</v>
      </c>
      <c r="W269" s="118">
        <v>1.975</v>
      </c>
      <c r="Z269" s="114" t="s">
        <v>229</v>
      </c>
      <c r="AA269" s="114">
        <v>14020101001601</v>
      </c>
    </row>
    <row r="270" spans="4:22" ht="18.75">
      <c r="D270" s="112" t="s">
        <v>236</v>
      </c>
      <c r="V270" s="117" t="s">
        <v>145</v>
      </c>
    </row>
    <row r="271" spans="4:22" ht="12.75">
      <c r="D271" s="112" t="s">
        <v>431</v>
      </c>
      <c r="V271" s="117" t="s">
        <v>145</v>
      </c>
    </row>
    <row r="272" spans="4:22" ht="12.75">
      <c r="D272" s="112" t="s">
        <v>432</v>
      </c>
      <c r="V272" s="117" t="s">
        <v>145</v>
      </c>
    </row>
    <row r="273" spans="4:22" ht="12.75">
      <c r="D273" s="112" t="s">
        <v>433</v>
      </c>
      <c r="V273" s="117" t="s">
        <v>145</v>
      </c>
    </row>
    <row r="274" spans="1:27" ht="18.75">
      <c r="A274" s="109" t="s">
        <v>137</v>
      </c>
      <c r="B274" s="110" t="s">
        <v>428</v>
      </c>
      <c r="C274" s="111" t="s">
        <v>434</v>
      </c>
      <c r="D274" s="112" t="s">
        <v>435</v>
      </c>
      <c r="E274" s="113">
        <v>317</v>
      </c>
      <c r="F274" s="114" t="s">
        <v>182</v>
      </c>
      <c r="K274" s="116">
        <v>0.00039</v>
      </c>
      <c r="L274" s="116">
        <f>E274*K274</f>
        <v>0.12363</v>
      </c>
      <c r="O274" s="114">
        <v>20</v>
      </c>
      <c r="P274" s="114" t="s">
        <v>142</v>
      </c>
      <c r="V274" s="117" t="s">
        <v>305</v>
      </c>
      <c r="W274" s="118">
        <v>55.158</v>
      </c>
      <c r="Z274" s="114" t="s">
        <v>436</v>
      </c>
      <c r="AA274" s="114">
        <v>84010502030010</v>
      </c>
    </row>
    <row r="275" spans="4:22" ht="12.75">
      <c r="D275" s="112" t="s">
        <v>437</v>
      </c>
      <c r="V275" s="117" t="s">
        <v>145</v>
      </c>
    </row>
    <row r="276" spans="1:27" ht="18.75">
      <c r="A276" s="109" t="s">
        <v>137</v>
      </c>
      <c r="B276" s="110" t="s">
        <v>428</v>
      </c>
      <c r="C276" s="111" t="s">
        <v>438</v>
      </c>
      <c r="D276" s="112" t="s">
        <v>439</v>
      </c>
      <c r="E276" s="113">
        <v>58.864</v>
      </c>
      <c r="F276" s="114" t="s">
        <v>182</v>
      </c>
      <c r="K276" s="116">
        <v>0.00034</v>
      </c>
      <c r="L276" s="116">
        <f>E276*K276</f>
        <v>0.020013760000000002</v>
      </c>
      <c r="O276" s="114">
        <v>20</v>
      </c>
      <c r="P276" s="114" t="s">
        <v>142</v>
      </c>
      <c r="V276" s="117" t="s">
        <v>305</v>
      </c>
      <c r="W276" s="118">
        <v>10.772</v>
      </c>
      <c r="Z276" s="114" t="s">
        <v>436</v>
      </c>
      <c r="AA276" s="114">
        <v>84010716060120</v>
      </c>
    </row>
    <row r="277" spans="4:22" ht="18.75">
      <c r="D277" s="112" t="s">
        <v>440</v>
      </c>
      <c r="V277" s="117" t="s">
        <v>145</v>
      </c>
    </row>
    <row r="278" spans="4:22" ht="12.75">
      <c r="D278" s="112" t="s">
        <v>441</v>
      </c>
      <c r="V278" s="117" t="s">
        <v>145</v>
      </c>
    </row>
    <row r="279" spans="4:22" ht="12.75">
      <c r="D279" s="112" t="s">
        <v>442</v>
      </c>
      <c r="V279" s="117" t="s">
        <v>145</v>
      </c>
    </row>
    <row r="280" spans="4:23" ht="12.75">
      <c r="D280" s="134" t="s">
        <v>443</v>
      </c>
      <c r="E280" s="135">
        <f>J280</f>
        <v>0</v>
      </c>
      <c r="H280" s="135"/>
      <c r="I280" s="135"/>
      <c r="J280" s="135"/>
      <c r="L280" s="136">
        <f>SUM(L268:L279)</f>
        <v>0.14753176</v>
      </c>
      <c r="N280" s="137">
        <f>SUM(N268:N279)</f>
        <v>0</v>
      </c>
      <c r="W280" s="118">
        <f>SUM(W268:W279)</f>
        <v>67.905</v>
      </c>
    </row>
    <row r="282" ht="12.75">
      <c r="B282" s="111" t="s">
        <v>98</v>
      </c>
    </row>
    <row r="283" spans="1:27" ht="18.75">
      <c r="A283" s="109" t="s">
        <v>137</v>
      </c>
      <c r="B283" s="110" t="s">
        <v>444</v>
      </c>
      <c r="C283" s="111" t="s">
        <v>445</v>
      </c>
      <c r="D283" s="112" t="s">
        <v>446</v>
      </c>
      <c r="E283" s="113">
        <v>108.7</v>
      </c>
      <c r="F283" s="114" t="s">
        <v>182</v>
      </c>
      <c r="K283" s="116">
        <v>8E-05</v>
      </c>
      <c r="L283" s="116">
        <f>E283*K283</f>
        <v>0.008696</v>
      </c>
      <c r="O283" s="114">
        <v>20</v>
      </c>
      <c r="P283" s="114" t="s">
        <v>142</v>
      </c>
      <c r="V283" s="117" t="s">
        <v>305</v>
      </c>
      <c r="W283" s="118">
        <v>2.609</v>
      </c>
      <c r="Z283" s="114" t="s">
        <v>447</v>
      </c>
      <c r="AA283" s="114">
        <v>84020121011310</v>
      </c>
    </row>
    <row r="284" spans="4:22" ht="12.75">
      <c r="D284" s="112" t="s">
        <v>210</v>
      </c>
      <c r="V284" s="117" t="s">
        <v>145</v>
      </c>
    </row>
    <row r="285" spans="4:22" ht="12.75">
      <c r="D285" s="112" t="s">
        <v>448</v>
      </c>
      <c r="V285" s="117" t="s">
        <v>145</v>
      </c>
    </row>
    <row r="286" spans="1:27" ht="18.75">
      <c r="A286" s="109" t="s">
        <v>137</v>
      </c>
      <c r="B286" s="110" t="s">
        <v>444</v>
      </c>
      <c r="C286" s="111" t="s">
        <v>449</v>
      </c>
      <c r="D286" s="112" t="s">
        <v>450</v>
      </c>
      <c r="E286" s="113">
        <v>108.7</v>
      </c>
      <c r="F286" s="114" t="s">
        <v>182</v>
      </c>
      <c r="K286" s="116">
        <v>0.00018</v>
      </c>
      <c r="L286" s="116">
        <f>E286*K286</f>
        <v>0.019566</v>
      </c>
      <c r="O286" s="114">
        <v>20</v>
      </c>
      <c r="P286" s="114" t="s">
        <v>142</v>
      </c>
      <c r="V286" s="117" t="s">
        <v>305</v>
      </c>
      <c r="W286" s="118">
        <v>8.044</v>
      </c>
      <c r="Z286" s="114" t="s">
        <v>447</v>
      </c>
      <c r="AA286" s="114">
        <v>84020327022271</v>
      </c>
    </row>
    <row r="287" spans="4:23" ht="12.75">
      <c r="D287" s="134" t="s">
        <v>451</v>
      </c>
      <c r="E287" s="135">
        <f>J287</f>
        <v>0</v>
      </c>
      <c r="H287" s="135"/>
      <c r="I287" s="135"/>
      <c r="J287" s="135"/>
      <c r="L287" s="136">
        <f>SUM(L282:L286)</f>
        <v>0.028262000000000002</v>
      </c>
      <c r="N287" s="137">
        <f>SUM(N282:N286)</f>
        <v>0</v>
      </c>
      <c r="W287" s="118">
        <f>SUM(W282:W286)</f>
        <v>10.653</v>
      </c>
    </row>
    <row r="289" spans="4:23" ht="12.75">
      <c r="D289" s="134" t="s">
        <v>99</v>
      </c>
      <c r="E289" s="137">
        <f>J289</f>
        <v>0</v>
      </c>
      <c r="H289" s="135"/>
      <c r="I289" s="135"/>
      <c r="J289" s="135"/>
      <c r="L289" s="136">
        <f>+L171+L181+L202+L231+L245+L266+L280+L287</f>
        <v>1.3799039800000001</v>
      </c>
      <c r="N289" s="137">
        <f>+N171+N181+N202+N231+N245+N266+N280+N287</f>
        <v>0.2255</v>
      </c>
      <c r="W289" s="118">
        <f>+W171+W181+W202+W231+W245+W266+W280+W287</f>
        <v>255.52599999999998</v>
      </c>
    </row>
    <row r="291" ht="12.75">
      <c r="B291" s="133" t="s">
        <v>452</v>
      </c>
    </row>
    <row r="292" ht="12.75">
      <c r="B292" s="111" t="s">
        <v>100</v>
      </c>
    </row>
    <row r="293" spans="1:27" ht="18.75">
      <c r="A293" s="109" t="s">
        <v>137</v>
      </c>
      <c r="B293" s="110" t="s">
        <v>453</v>
      </c>
      <c r="C293" s="111" t="s">
        <v>454</v>
      </c>
      <c r="D293" s="112" t="s">
        <v>455</v>
      </c>
      <c r="E293" s="113">
        <v>0</v>
      </c>
      <c r="F293" s="114" t="s">
        <v>456</v>
      </c>
      <c r="O293" s="114">
        <v>20</v>
      </c>
      <c r="P293" s="114" t="s">
        <v>142</v>
      </c>
      <c r="V293" s="117" t="s">
        <v>26</v>
      </c>
      <c r="Z293" s="114" t="s">
        <v>229</v>
      </c>
      <c r="AA293" s="114" t="s">
        <v>142</v>
      </c>
    </row>
    <row r="294" spans="4:23" ht="12.75">
      <c r="D294" s="134" t="s">
        <v>457</v>
      </c>
      <c r="E294" s="135">
        <f>J294</f>
        <v>0</v>
      </c>
      <c r="H294" s="135"/>
      <c r="I294" s="135"/>
      <c r="J294" s="135"/>
      <c r="L294" s="136">
        <f>SUM(L291:L293)</f>
        <v>0</v>
      </c>
      <c r="N294" s="137">
        <f>SUM(N291:N293)</f>
        <v>0</v>
      </c>
      <c r="W294" s="118">
        <f>SUM(W291:W293)</f>
        <v>0</v>
      </c>
    </row>
    <row r="296" spans="4:23" ht="12.75">
      <c r="D296" s="134" t="s">
        <v>101</v>
      </c>
      <c r="E296" s="137">
        <f>J296</f>
        <v>0</v>
      </c>
      <c r="H296" s="135"/>
      <c r="I296" s="135"/>
      <c r="J296" s="135"/>
      <c r="L296" s="136">
        <f>+L294</f>
        <v>0</v>
      </c>
      <c r="N296" s="137">
        <f>+N294</f>
        <v>0</v>
      </c>
      <c r="W296" s="118">
        <f>+W294</f>
        <v>0</v>
      </c>
    </row>
    <row r="298" ht="12.75">
      <c r="B298" s="133" t="s">
        <v>102</v>
      </c>
    </row>
    <row r="299" ht="12.75">
      <c r="B299" s="111" t="s">
        <v>102</v>
      </c>
    </row>
    <row r="300" spans="1:27" ht="18.75">
      <c r="A300" s="109" t="s">
        <v>137</v>
      </c>
      <c r="B300" s="110" t="s">
        <v>458</v>
      </c>
      <c r="C300" s="111" t="s">
        <v>459</v>
      </c>
      <c r="D300" s="112" t="s">
        <v>460</v>
      </c>
      <c r="E300" s="113">
        <v>100</v>
      </c>
      <c r="F300" s="114" t="s">
        <v>461</v>
      </c>
      <c r="O300" s="114">
        <v>20</v>
      </c>
      <c r="P300" s="114" t="s">
        <v>142</v>
      </c>
      <c r="V300" s="117" t="s">
        <v>462</v>
      </c>
      <c r="W300" s="118">
        <v>100</v>
      </c>
      <c r="Z300" s="114" t="s">
        <v>229</v>
      </c>
      <c r="AA300" s="114" t="s">
        <v>142</v>
      </c>
    </row>
    <row r="301" spans="4:22" ht="18.75">
      <c r="D301" s="112" t="s">
        <v>463</v>
      </c>
      <c r="V301" s="117" t="s">
        <v>145</v>
      </c>
    </row>
    <row r="302" spans="4:22" ht="12.75">
      <c r="D302" s="112" t="s">
        <v>464</v>
      </c>
      <c r="V302" s="117" t="s">
        <v>145</v>
      </c>
    </row>
    <row r="303" spans="4:23" ht="12.75">
      <c r="D303" s="134" t="s">
        <v>103</v>
      </c>
      <c r="E303" s="135">
        <f>J303</f>
        <v>0</v>
      </c>
      <c r="H303" s="135"/>
      <c r="I303" s="135"/>
      <c r="J303" s="135"/>
      <c r="L303" s="136">
        <f>SUM(L298:L302)</f>
        <v>0</v>
      </c>
      <c r="N303" s="137">
        <f>SUM(N298:N302)</f>
        <v>0</v>
      </c>
      <c r="W303" s="118">
        <f>SUM(W298:W302)</f>
        <v>100</v>
      </c>
    </row>
    <row r="305" spans="4:23" ht="12.75">
      <c r="D305" s="134" t="s">
        <v>103</v>
      </c>
      <c r="E305" s="135">
        <f>J305</f>
        <v>0</v>
      </c>
      <c r="H305" s="135"/>
      <c r="I305" s="135"/>
      <c r="J305" s="135"/>
      <c r="L305" s="136">
        <f>+L303</f>
        <v>0</v>
      </c>
      <c r="N305" s="137">
        <f>+N303</f>
        <v>0</v>
      </c>
      <c r="W305" s="118">
        <f>+W303</f>
        <v>100</v>
      </c>
    </row>
    <row r="307" spans="4:23" ht="12.75">
      <c r="D307" s="138" t="s">
        <v>104</v>
      </c>
      <c r="E307" s="135">
        <f>J307</f>
        <v>0</v>
      </c>
      <c r="H307" s="135"/>
      <c r="I307" s="135"/>
      <c r="J307" s="135"/>
      <c r="L307" s="136">
        <f>+L149+L289+L296+L305</f>
        <v>28.651490860000003</v>
      </c>
      <c r="N307" s="137">
        <f>+N149+N289+N296+N305</f>
        <v>4.8757</v>
      </c>
      <c r="W307" s="118">
        <f>+W149+W289+W296+W305</f>
        <v>1398.411</v>
      </c>
    </row>
  </sheetData>
  <sheetProtection selectLockedCells="1" selectUnlockedCells="1"/>
  <mergeCells count="2">
    <mergeCell ref="K9:L9"/>
    <mergeCell ref="M9:N9"/>
  </mergeCells>
  <printOptions horizontalCentered="1"/>
  <pageMargins left="0" right="0" top="0.6298611111111111" bottom="0.5902777777777778" header="0.5118055555555555" footer="0.3541666666666667"/>
  <pageSetup horizontalDpi="300" verticalDpi="300" orientation="portrait" paperSize="9"/>
  <headerFooter alignWithMargins="0">
    <oddFooter>&amp;R&amp;"Arial,Bežné"&amp;10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Matej Tabaček</cp:lastModifiedBy>
  <dcterms:modified xsi:type="dcterms:W3CDTF">2020-09-24T05:24:37Z</dcterms:modified>
  <cp:category/>
  <cp:version/>
  <cp:contentType/>
  <cp:contentStatus/>
  <cp:revision>1</cp:revision>
</cp:coreProperties>
</file>